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806" activeTab="0"/>
  </bookViews>
  <sheets>
    <sheet name="план фин хоз деятельности" sheetId="1" r:id="rId1"/>
    <sheet name="расшифровка сс" sheetId="2" r:id="rId2"/>
    <sheet name="расшифровка 2 к р.н.затрат" sheetId="3" r:id="rId3"/>
    <sheet name="расшифровка 3 к р имущество" sheetId="4" r:id="rId4"/>
    <sheet name="прил 2" sheetId="5" r:id="rId5"/>
    <sheet name="прил 5" sheetId="6" r:id="rId6"/>
  </sheets>
  <definedNames>
    <definedName name="_xlnm.Print_Area" localSheetId="4">'прил 2'!$A$1:$L$28</definedName>
    <definedName name="_xlnm.Print_Area" localSheetId="5">'прил 5'!$A$1:$I$32</definedName>
    <definedName name="_xlnm.Print_Area" localSheetId="2">'расшифровка 2 к р.н.затрат'!$A$1:$P$185</definedName>
    <definedName name="_xlnm.Print_Area" localSheetId="3">'расшифровка 3 к р имущество'!$A$1:$O$45</definedName>
  </definedNames>
  <calcPr fullCalcOnLoad="1"/>
</workbook>
</file>

<file path=xl/sharedStrings.xml><?xml version="1.0" encoding="utf-8"?>
<sst xmlns="http://schemas.openxmlformats.org/spreadsheetml/2006/main" count="756" uniqueCount="495">
  <si>
    <t>Единица измерения: руб.</t>
  </si>
  <si>
    <t>Наименование</t>
  </si>
  <si>
    <t>Коды классификации расходов Российской Федерации (КЭСР)</t>
  </si>
  <si>
    <t>Муниципальный бюджет (субсидии на выполнении муниципального задания)</t>
  </si>
  <si>
    <t>Средства от приносящей доход деятельности</t>
  </si>
  <si>
    <t xml:space="preserve">Всего </t>
  </si>
  <si>
    <t>Итого средства от приносящей доход деятельности</t>
  </si>
  <si>
    <t xml:space="preserve">Доходы от дополнительных образовательных услуг, не предусмотренных государственными образовательными стандартами
</t>
  </si>
  <si>
    <t>Иные поступления от иной приносящей доход деятельности</t>
  </si>
  <si>
    <t>Средства, поступающие на содержание детей в учреждениях</t>
  </si>
  <si>
    <t>Добровольные пожертвования, безвозмездные поступления физических и (или) юридических лиц</t>
  </si>
  <si>
    <t>Прочие внереализационные операции, непосредственно не связанные с производством продукции, оказанием платных услуг: средства, вырученные от реализации тары, материалов, полученных при списании основных средств, а также от сдачи макулатуры, металлолома, пластика.</t>
  </si>
  <si>
    <t>4=5+6+7</t>
  </si>
  <si>
    <r>
      <t>Доходы, всего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(без остатка средств на начало года)</t>
    </r>
  </si>
  <si>
    <t>х</t>
  </si>
  <si>
    <r>
      <t xml:space="preserve">Расходы, всего </t>
    </r>
    <r>
      <rPr>
        <sz val="8"/>
        <rFont val="Arial"/>
        <family val="2"/>
      </rPr>
      <t>(с учетом остатка средств на начало года)</t>
    </r>
  </si>
  <si>
    <t>в том числе по направлениям использования: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</si>
  <si>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</si>
  <si>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</si>
  <si>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</si>
  <si>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</si>
  <si>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</si>
  <si>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</si>
  <si>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</si>
  <si>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</si>
  <si>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</si>
  <si>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</si>
  <si>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</si>
  <si>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</si>
  <si>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</si>
  <si>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</si>
  <si>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</si>
  <si>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</si>
  <si>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</si>
  <si>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</si>
  <si>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</si>
  <si>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</si>
  <si>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</si>
  <si>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</si>
  <si>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№                                                                                                                                                      п/п</t>
  </si>
  <si>
    <t>КОСГУ</t>
  </si>
  <si>
    <t>Ед. изм.</t>
  </si>
  <si>
    <t>бюджет</t>
  </si>
  <si>
    <t>Итого сумма на год          руб</t>
  </si>
  <si>
    <t>в том числе помесячно:</t>
  </si>
  <si>
    <t>внебюджет</t>
  </si>
  <si>
    <t>Доходы от дополнительных образовательных услуг, не предусмотренных государственными образовательными стандартами</t>
  </si>
  <si>
    <t>Оплата труда и начисления на выплаты по оплате труда</t>
  </si>
  <si>
    <t xml:space="preserve">Заработная плата </t>
  </si>
  <si>
    <t>штатное расписание  АУП   (11ед.)</t>
  </si>
  <si>
    <t>тарификация  основного персонала  учителя (84,88ед.)</t>
  </si>
  <si>
    <t>штатное расписание педагогический персонал (прочие)   ( ед.)</t>
  </si>
  <si>
    <t>штатное расписание  служащие   ( ед.)</t>
  </si>
  <si>
    <t>штатное расписание   МОП  (68,69 ед.)</t>
  </si>
  <si>
    <t>стимулирующие выплаты, премии</t>
  </si>
  <si>
    <t>выплаты компенсационного характера</t>
  </si>
  <si>
    <t>Доплаты до МРОТ</t>
  </si>
  <si>
    <t>Прочие выплаты (кроме компенсации за книгоиздательскую продукцию)</t>
  </si>
  <si>
    <t>5.1.3</t>
  </si>
  <si>
    <t>суточные при служебных командировках</t>
  </si>
  <si>
    <t>Пособие по уходу за реб.от 1,5 до 3-х лет</t>
  </si>
  <si>
    <t>Прочие выплаты (компенсация за книгоиздательскую продукцию)</t>
  </si>
  <si>
    <t xml:space="preserve">Начисления на выплаты по оплате труда </t>
  </si>
  <si>
    <t>Приобретение расходных материалов</t>
  </si>
  <si>
    <t xml:space="preserve">Продукты </t>
  </si>
  <si>
    <t>Абонентская плата  за услуги связи (телефон)</t>
  </si>
  <si>
    <t>Абонентская плата  за радиоточки</t>
  </si>
  <si>
    <t>Поминутная оплата (телефон)</t>
  </si>
  <si>
    <t>Междугородние переговоры (телефон)</t>
  </si>
  <si>
    <t>Услуги сотовой связи</t>
  </si>
  <si>
    <t>Предоставление доступа в Интернет</t>
  </si>
  <si>
    <t>Абонплата за интернет</t>
  </si>
  <si>
    <t>Оплата за пересылку служебной корреспонденции</t>
  </si>
  <si>
    <t>почтовые конверты</t>
  </si>
  <si>
    <t xml:space="preserve">почтовые марки </t>
  </si>
  <si>
    <t>оплата за проезд (расчет прилагается)</t>
  </si>
  <si>
    <t>Армавир-Краснодар; Краснодар-Армавир; 250 руб.*2*2чел.*18 поездок= 18000 руб.</t>
  </si>
  <si>
    <t>Оплата отопления (50%)</t>
  </si>
  <si>
    <t>5.3.2</t>
  </si>
  <si>
    <t>Горячее водоснабжение</t>
  </si>
  <si>
    <t>5.3.3</t>
  </si>
  <si>
    <t>Оплата потребления газа (50%)</t>
  </si>
  <si>
    <t>5.3.6</t>
  </si>
  <si>
    <t>Общехозяйственные нужды</t>
  </si>
  <si>
    <t>Работы, услуги по содержанию имущества</t>
  </si>
  <si>
    <t>5.4.2</t>
  </si>
  <si>
    <t>Прочие работы, услуги</t>
  </si>
  <si>
    <t>5.4.3</t>
  </si>
  <si>
    <t>вневедомственная охрана</t>
  </si>
  <si>
    <t>Суточные при служебных командировках</t>
  </si>
  <si>
    <t>5.4.6</t>
  </si>
  <si>
    <t>5.4.4</t>
  </si>
  <si>
    <t>Канц принадлежности, моющ ср-во</t>
  </si>
  <si>
    <t>5.4.5</t>
  </si>
  <si>
    <t>Расходы по найму жилых помещ. при служ. команд.</t>
  </si>
  <si>
    <t>5.4.10</t>
  </si>
  <si>
    <t>5.4.11</t>
  </si>
  <si>
    <t>5.4.12</t>
  </si>
  <si>
    <t xml:space="preserve">Сопровождение специал. Программ </t>
  </si>
  <si>
    <t>5.4.7</t>
  </si>
  <si>
    <t>Подписка на периодические издания</t>
  </si>
  <si>
    <t>5.4.8</t>
  </si>
  <si>
    <t>Учебники</t>
  </si>
  <si>
    <t xml:space="preserve">медосмотр </t>
  </si>
  <si>
    <t>прочие расходы</t>
  </si>
  <si>
    <t>Пособия по социальной помощи населению</t>
  </si>
  <si>
    <t>Прочие расходы (кроме стипендий)</t>
  </si>
  <si>
    <t xml:space="preserve">Транспортный налог      </t>
  </si>
  <si>
    <t>Земельный налог</t>
  </si>
  <si>
    <t>Плата за загрязнение окружающей среды</t>
  </si>
  <si>
    <t>Госпошлина</t>
  </si>
  <si>
    <t>призы</t>
  </si>
  <si>
    <t>цветы</t>
  </si>
  <si>
    <t>Организационные взносы</t>
  </si>
  <si>
    <t>налог на имущество 2,2% от остаточной стоимости</t>
  </si>
  <si>
    <t>Налог на землю                                                6,9%</t>
  </si>
  <si>
    <t>Стипендии</t>
  </si>
  <si>
    <t>Прочие расходы (выплата стипендий)</t>
  </si>
  <si>
    <t>детям-сиротам</t>
  </si>
  <si>
    <t>чел</t>
  </si>
  <si>
    <t>остальным учащимся</t>
  </si>
  <si>
    <t>по постановлению от 21.10.2003 № 994</t>
  </si>
  <si>
    <t>по постановлению от 21.10.2003 № 1003</t>
  </si>
  <si>
    <t>III</t>
  </si>
  <si>
    <t xml:space="preserve">Поступление нефинансовых активов </t>
  </si>
  <si>
    <t>Увеличение стоимости основных средств:</t>
  </si>
  <si>
    <t>Платья русские народные(танц)</t>
  </si>
  <si>
    <t>шт</t>
  </si>
  <si>
    <t>Рубашка русская народная муж.</t>
  </si>
  <si>
    <t>Куб.соврем.жен. (вок)</t>
  </si>
  <si>
    <t>Куб. соврем.рубашка( вок)</t>
  </si>
  <si>
    <t>Головной убор жен. Танцевальный</t>
  </si>
  <si>
    <t>Головной убор муж.. Танцевальный</t>
  </si>
  <si>
    <t>Головной жен. Вокальный</t>
  </si>
  <si>
    <t>Кубанская папаха</t>
  </si>
  <si>
    <t>Униформа ( кофта женская)</t>
  </si>
  <si>
    <t>Униформа ( пиджак мужской)</t>
  </si>
  <si>
    <t>Куклы ростовые</t>
  </si>
  <si>
    <t>штук</t>
  </si>
  <si>
    <t>Сапоги мужс. Танцевальные</t>
  </si>
  <si>
    <t>пар</t>
  </si>
  <si>
    <t>Ботинки- румынки женс.(танц.)</t>
  </si>
  <si>
    <t>Джазовки (муж)</t>
  </si>
  <si>
    <t>Джазовки (жен)</t>
  </si>
  <si>
    <t>Чикмень</t>
  </si>
  <si>
    <t>Задник    2* 14</t>
  </si>
  <si>
    <t>Кулиса   5*2,2</t>
  </si>
  <si>
    <t>Падуги   9*13</t>
  </si>
  <si>
    <t>Супер  задник    5,2*18</t>
  </si>
  <si>
    <t>Сейф  КБ 021</t>
  </si>
  <si>
    <t>Сейф  КБ 011Т</t>
  </si>
  <si>
    <t>Комплект тренажеров</t>
  </si>
  <si>
    <t>ком</t>
  </si>
  <si>
    <t>Тюль на окна</t>
  </si>
  <si>
    <t>м</t>
  </si>
  <si>
    <t xml:space="preserve">Автомобиль ГАЗ </t>
  </si>
  <si>
    <t>шт1</t>
  </si>
  <si>
    <t>Кавролин</t>
  </si>
  <si>
    <t>п.м</t>
  </si>
  <si>
    <t>Видеодвойка-телевизор LG DC 778</t>
  </si>
  <si>
    <t>Фотоаппарат цифровой  Sony Н7</t>
  </si>
  <si>
    <t>Мячи</t>
  </si>
  <si>
    <t>Учебники:</t>
  </si>
  <si>
    <t>Увеличение стоимости материальных активов</t>
  </si>
  <si>
    <t>2.13.</t>
  </si>
  <si>
    <t>Хозяйственные материалы:</t>
  </si>
  <si>
    <t>Мыло хозяйственное, 200г.</t>
  </si>
  <si>
    <t>Мыло туалетное, 75г.</t>
  </si>
  <si>
    <t>Чистящее средство для унитазов, кафеля, 750г.</t>
  </si>
  <si>
    <t>Сода кальценированная, 700г.</t>
  </si>
  <si>
    <t>пачка</t>
  </si>
  <si>
    <t>Хлорная известь, 1кг</t>
  </si>
  <si>
    <t>кг</t>
  </si>
  <si>
    <t>Средство для чистки стекол,аэрозоль 500г.</t>
  </si>
  <si>
    <t>Обтирочное полотно</t>
  </si>
  <si>
    <t>п.м.</t>
  </si>
  <si>
    <t>Корзина для мусора</t>
  </si>
  <si>
    <t>Ведро пластмассовое</t>
  </si>
  <si>
    <t>Ведро оцинкованное</t>
  </si>
  <si>
    <t>Эл.лампы</t>
  </si>
  <si>
    <t>Бумага писчая</t>
  </si>
  <si>
    <t>2.14.</t>
  </si>
  <si>
    <t>Канцелярские товары:</t>
  </si>
  <si>
    <t xml:space="preserve">Авторучки </t>
  </si>
  <si>
    <t>Скоросшиватель</t>
  </si>
  <si>
    <t>Папка- конверт</t>
  </si>
  <si>
    <t>Кнопки</t>
  </si>
  <si>
    <t>Скрепки</t>
  </si>
  <si>
    <t>Скотч</t>
  </si>
  <si>
    <t>Тетрадь 18 листов</t>
  </si>
  <si>
    <t>Тетрадь 48 листов</t>
  </si>
  <si>
    <t>Маркеры</t>
  </si>
  <si>
    <t>Файлы</t>
  </si>
  <si>
    <t>Ватман</t>
  </si>
  <si>
    <t>Клей ПВА</t>
  </si>
  <si>
    <t>Клей бумажный</t>
  </si>
  <si>
    <t>Корректор</t>
  </si>
  <si>
    <t>Ластик</t>
  </si>
  <si>
    <t>Ножницы</t>
  </si>
  <si>
    <t>Цветная бумага</t>
  </si>
  <si>
    <t>Цветной картон</t>
  </si>
  <si>
    <t>Фломастеры</t>
  </si>
  <si>
    <t>Гуашь</t>
  </si>
  <si>
    <t>Папки для документов</t>
  </si>
  <si>
    <t>2.15.</t>
  </si>
  <si>
    <t>Запасные части к автомобилям:</t>
  </si>
  <si>
    <t>2.16.</t>
  </si>
  <si>
    <t>Прочие:</t>
  </si>
  <si>
    <t xml:space="preserve">РАСШИФРОВКА    </t>
  </si>
  <si>
    <t>КЭСР</t>
  </si>
  <si>
    <t>Количество</t>
  </si>
  <si>
    <t xml:space="preserve"> Цена за ед. продукции</t>
  </si>
  <si>
    <t>Итого сумма на год руб.</t>
  </si>
  <si>
    <t>федеральный</t>
  </si>
  <si>
    <t>краевой</t>
  </si>
  <si>
    <t>муниципальный</t>
  </si>
  <si>
    <t>Содержание недвижимого имущества</t>
  </si>
  <si>
    <t>Х</t>
  </si>
  <si>
    <t>п.9.2</t>
  </si>
  <si>
    <t>Оплата отопления и технологических нужд (50%)</t>
  </si>
  <si>
    <t xml:space="preserve"> Гкал</t>
  </si>
  <si>
    <t>п.9.1</t>
  </si>
  <si>
    <t xml:space="preserve"> кВт/ч</t>
  </si>
  <si>
    <t>т.куб.м</t>
  </si>
  <si>
    <t xml:space="preserve"> куб.м.</t>
  </si>
  <si>
    <t>п.9.3</t>
  </si>
  <si>
    <t xml:space="preserve">Вывоз мусора, ТБО     </t>
  </si>
  <si>
    <t xml:space="preserve">Опрессовка системы отопления    </t>
  </si>
  <si>
    <t>Обслуживание охранной и пожарной сигнализации</t>
  </si>
  <si>
    <t>ТО газового оборудования</t>
  </si>
  <si>
    <t>Охранная и пожарная сигнализация</t>
  </si>
  <si>
    <t>Зарядка огнетушителей</t>
  </si>
  <si>
    <t>Очистка канализационной сети</t>
  </si>
  <si>
    <t>п.11</t>
  </si>
  <si>
    <t>Содержание движимого имущества</t>
  </si>
  <si>
    <t>Техобслуживание (техосмотр)</t>
  </si>
  <si>
    <t>Текущий ремонт мебели, орг.техники</t>
  </si>
  <si>
    <t xml:space="preserve">Расходные материалы               </t>
  </si>
  <si>
    <t xml:space="preserve">Страхование гражданской ответственности    </t>
  </si>
  <si>
    <t xml:space="preserve">Транспортный налог            </t>
  </si>
  <si>
    <t>Налог на имущество</t>
  </si>
  <si>
    <t>Плата за негативное воздействие на окружающую среду</t>
  </si>
  <si>
    <t>п.13</t>
  </si>
  <si>
    <t>Затраты на укрепление материальной базы</t>
  </si>
  <si>
    <t>225,    310</t>
  </si>
  <si>
    <t>Приобретение основных средств</t>
  </si>
  <si>
    <t xml:space="preserve">Приобретение орг.техники, оборудование мед.кабинета                </t>
  </si>
  <si>
    <t>Капитальный ремонт</t>
  </si>
  <si>
    <t>ИТОГО</t>
  </si>
  <si>
    <t>Приложение № 2</t>
  </si>
  <si>
    <t xml:space="preserve">                                                                                                                         </t>
  </si>
  <si>
    <t>УТВЕРЖДАЮ</t>
  </si>
  <si>
    <t>Затраты на оплату</t>
  </si>
  <si>
    <t>Затраты на</t>
  </si>
  <si>
    <t>Затраты на коммунальные услуги</t>
  </si>
  <si>
    <t>Затраты на общехозяйст-венные нужды</t>
  </si>
  <si>
    <t>Итого затраты на муниципальную услугу</t>
  </si>
  <si>
    <t>Объем муниципальной услуги</t>
  </si>
  <si>
    <t>Норматив затрат на единицу оказания муниципальной услуги</t>
  </si>
  <si>
    <t>услуги</t>
  </si>
  <si>
    <t>труда и начисления на оплату труда</t>
  </si>
  <si>
    <t>приобретение расходных</t>
  </si>
  <si>
    <t>материалов</t>
  </si>
  <si>
    <t>тыс.</t>
  </si>
  <si>
    <t>%</t>
  </si>
  <si>
    <t>Ед.</t>
  </si>
  <si>
    <t>руб.</t>
  </si>
  <si>
    <t>руб./ед</t>
  </si>
  <si>
    <t>10=2+4+6+8</t>
  </si>
  <si>
    <t>12=10/11</t>
  </si>
  <si>
    <t>Итого</t>
  </si>
  <si>
    <t>Приложение № 5</t>
  </si>
  <si>
    <t xml:space="preserve">                                     </t>
  </si>
  <si>
    <t>УТВЕРЖДАЮ:</t>
  </si>
  <si>
    <t>ИСХОДНЫЕ ДАННЫЕ</t>
  </si>
  <si>
    <t>Наименование муниципальной услуги</t>
  </si>
  <si>
    <t>Затраты на оплату труда и начисления на выплаты по оплате труда</t>
  </si>
  <si>
    <t>Затраты на приобретение расходных материалов</t>
  </si>
  <si>
    <t>Затраты на общехозяй-ственные нужды</t>
  </si>
  <si>
    <t>Объем муниципальной  услуги</t>
  </si>
  <si>
    <t>Норматив затрат на единицу оказания  муниципальной услуги</t>
  </si>
  <si>
    <t>Затраты на содержание имущества учреждения</t>
  </si>
  <si>
    <t>тыс. руб.</t>
  </si>
  <si>
    <t>ед.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</si>
  <si>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</si>
  <si>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</si>
  <si>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</si>
  <si>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</si>
  <si>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</si>
  <si>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</si>
  <si>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</si>
  <si>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муниципального учреждения (подразделения)</t>
  </si>
  <si>
    <t>по ОКПО</t>
  </si>
  <si>
    <t>ИНН / КПП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</si>
  <si>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</si>
  <si>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</si>
  <si>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 (подразделения)</t>
  </si>
  <si>
    <t xml:space="preserve">I.  Сведения о деятельности муниципального учреждения </t>
  </si>
  <si>
    <t>1.3. Перечень услуг (работ), осуществляемых на платной основе:</t>
  </si>
  <si>
    <t>II. Показатели финансового состояния учреждения</t>
  </si>
  <si>
    <t>Муниципальный бюджет</t>
  </si>
  <si>
    <t>Краевой бюджет</t>
  </si>
  <si>
    <t>Наименование показателя</t>
  </si>
  <si>
    <t>Сумма</t>
  </si>
  <si>
    <t>из них:</t>
  </si>
  <si>
    <t>1.1. Общая балансовая стоимость недвижимого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</si>
  <si>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</si>
  <si>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</si>
  <si>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</si>
  <si>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</si>
  <si>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</si>
  <si>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</si>
  <si>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</si>
  <si>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</si>
  <si>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</si>
  <si>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</si>
  <si>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</si>
  <si>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</si>
  <si>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</si>
  <si>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</si>
  <si>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</si>
  <si>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</si>
  <si>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</si>
  <si>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</si>
  <si>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</si>
  <si>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</si>
  <si>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</si>
  <si>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</si>
  <si>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</si>
  <si>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</si>
  <si>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</si>
  <si>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</si>
  <si>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</si>
  <si>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</si>
  <si>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</si>
  <si>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</si>
  <si>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</si>
  <si>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</si>
  <si>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3.2.1.  по начислениям на выплаты по оплате труда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</si>
  <si>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</si>
  <si>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</si>
  <si>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</si>
  <si>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</si>
  <si>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</si>
  <si>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</si>
  <si>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</si>
  <si>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</si>
  <si>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</si>
  <si>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</si>
  <si>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</si>
  <si>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</si>
  <si>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</si>
  <si>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 по начислениям на выплаты по оплате труда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</si>
  <si>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</si>
  <si>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</si>
  <si>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</si>
  <si>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</si>
  <si>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</si>
  <si>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</si>
  <si>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</si>
  <si>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</si>
  <si>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</si>
  <si>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</si>
  <si>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</si>
  <si>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</si>
  <si>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</si>
  <si>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</si>
  <si>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</si>
  <si>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</si>
  <si>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 (иных финансовых органах)</t>
  </si>
  <si>
    <t>операции по счетам, открытым в кредитных организациях в иностранной валюте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</si>
  <si>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</si>
  <si>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</si>
  <si>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</si>
  <si>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Субсидии на выполнении муниципального задания</t>
  </si>
  <si>
    <t>Бюджетные инвестиции</t>
  </si>
  <si>
    <t>Поступления от оказания муниципальными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</si>
  <si>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</si>
  <si>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</si>
  <si>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</si>
  <si>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</si>
  <si>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</si>
  <si>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Оплата работ, услуг, всего</t>
  </si>
  <si>
    <t>Арендная плата за пользование имуществом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</si>
  <si>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</si>
  <si>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</si>
  <si>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</si>
  <si>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Пенсии, пособия, выплачиваемые организациями сектора государственного управления</t>
  </si>
  <si>
    <t>Поступление нефинансовых активов, всего</t>
  </si>
  <si>
    <t>Увеличение стоимости нематериальных активов</t>
  </si>
  <si>
    <t>Увеличение стоимости непроизводственных активов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</si>
  <si>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</si>
  <si>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</si>
  <si>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</si>
  <si>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</si>
  <si>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</si>
  <si>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Исполнитель</t>
  </si>
  <si>
    <t>Прочие внереализационные операции, непосредственно не связанные с производством продукции, оказанием платных услуг: средства, вырученные от реализации тары, материалов, полученных при списании основных средств, а также от сдачи макулатуры, металлолома, пластика</t>
  </si>
  <si>
    <t>Услуга № 1</t>
  </si>
  <si>
    <t>Услуга № 2</t>
  </si>
  <si>
    <t>9=3+4</t>
  </si>
  <si>
    <r>
      <t>I. Нефинансовые активы, всего</t>
    </r>
    <r>
      <rPr>
        <sz val="9"/>
        <rFont val="Times New Roman"/>
        <family val="1"/>
      </rPr>
      <t>:</t>
    </r>
  </si>
  <si>
    <t>Средства, 
поступающие на
содержание детей в учреждениях.</t>
  </si>
  <si>
    <t>Добровольные пожертвования, безвозмездные поступления физических и (или) юридических лиц.</t>
  </si>
  <si>
    <t>Т.В.  Черкесова</t>
  </si>
  <si>
    <t>Управление образования администрации муниципального образования Успенский район</t>
  </si>
  <si>
    <t xml:space="preserve">муниципального образования Успенский район район  </t>
  </si>
  <si>
    <r>
      <t xml:space="preserve">________________________               </t>
    </r>
    <r>
      <rPr>
        <sz val="14"/>
        <rFont val="Arial"/>
        <family val="2"/>
      </rPr>
      <t>Т.В.  Черкесова</t>
    </r>
  </si>
  <si>
    <t>2.1. Дебиторская задолженность по доходам, полученным за счет средств бюджета муниципального образования Успенский район</t>
  </si>
  <si>
    <t>2.2. Дебиторская задолженность по выданным авансам, полученным за счет средств бюджета муниципального образования Успенский район, всего:</t>
  </si>
  <si>
    <t xml:space="preserve">муниципального образования Успенский район  </t>
  </si>
  <si>
    <t>3.2. Кредиторская задолженность по расчетам с поставщиками и подрядчиками за счет средств бюджета муниципального образования Успенский район, всего:</t>
  </si>
  <si>
    <t>Исполнитель:</t>
  </si>
  <si>
    <t xml:space="preserve">Наименование получателя средств  муниципального бюджета                              </t>
  </si>
  <si>
    <t>Оплата потребления электрической энергии ( 90%)</t>
  </si>
  <si>
    <t>Водопотребление (потребление холодной воды  канализ.) ( 90%)</t>
  </si>
  <si>
    <t>Расходы по обслуж. операций по пластиковым картам услуги банка 0,3%</t>
  </si>
  <si>
    <t>Краснодарский край, Успенский район, с. Успенское, ул. Почтовая,30</t>
  </si>
  <si>
    <t>Директор</t>
  </si>
  <si>
    <t>Л.А.Осипова</t>
  </si>
  <si>
    <t>Зам. директора по ФЭР</t>
  </si>
  <si>
    <t>И.М.Кузубова</t>
  </si>
  <si>
    <t>тел. 5-55-02</t>
  </si>
  <si>
    <t xml:space="preserve">ИТОГО </t>
  </si>
  <si>
    <t>1.1. Цели деятельности муниципального учреждения (подразделения):Усвоение обучающимися образовательных программ, реализуемых учреждением</t>
  </si>
  <si>
    <t xml:space="preserve">1.2. Виды деятельности муниципального учреждения (подразделения):Предоставление общедоступного и  бесплатного начального общего, основного общего, среднего (полного) общего образования по основным общеобразовательным программам,   дополнительного образования 
</t>
  </si>
  <si>
    <t xml:space="preserve">Предоставление общедоступного и  бесплатного начального общего, основного общего, среднего (полного) общего образования по основным общеобразовательным программам,   дополнительного образования 
</t>
  </si>
  <si>
    <t>Оплата потребления электрической энергии (10%)</t>
  </si>
  <si>
    <t>Водопотребление холодной воды, канализация (10%)</t>
  </si>
  <si>
    <t>Водоотведение (10%)</t>
  </si>
  <si>
    <t>Водоотведение ( вывоз жидких нечистот) (10%)</t>
  </si>
  <si>
    <t>мес.</t>
  </si>
  <si>
    <t>шт.</t>
  </si>
  <si>
    <t>Оплата водоснабжения помещений            (100%)</t>
  </si>
  <si>
    <t>Штрафы,пени,налоги</t>
  </si>
  <si>
    <t>Начальник  управления  образованием администрации</t>
  </si>
  <si>
    <t xml:space="preserve">Начальник  управления  образованием администрации муниципального образования Успенский район  </t>
  </si>
  <si>
    <t xml:space="preserve">на 2013  год </t>
  </si>
  <si>
    <t>Рашифровка показателей по поступлениям и выплатам учреждения на 2013г.</t>
  </si>
  <si>
    <t>Остатк средств на 01.01.2013г.</t>
  </si>
  <si>
    <t xml:space="preserve">    расчетно-нормативных затрат на содержание имущества образовательного учреждения  на  2013 год</t>
  </si>
  <si>
    <t>5.3.8</t>
  </si>
  <si>
    <t>5.3.9</t>
  </si>
  <si>
    <t>"___" ___________ 20__ г.</t>
  </si>
  <si>
    <t>2012 год (отчетный)</t>
  </si>
  <si>
    <t>2013 год (текущий)</t>
  </si>
  <si>
    <t>2013 год (очередной) - 1 полугодие</t>
  </si>
  <si>
    <t>2014 год (первый год планового периода)</t>
  </si>
  <si>
    <t>2015 год (второй год планового периода)</t>
  </si>
  <si>
    <t>Водоотведение ( вывоз жидких нечистот) ( 100%)</t>
  </si>
  <si>
    <t>Запасные части к оргтехнике</t>
  </si>
  <si>
    <t>Моющие средства</t>
  </si>
  <si>
    <t>Канцелярские товары</t>
  </si>
  <si>
    <t>Прочие</t>
  </si>
  <si>
    <t>Медикаменты</t>
  </si>
  <si>
    <t>Мягкий инвентарь</t>
  </si>
  <si>
    <t>Стройматериалы</t>
  </si>
  <si>
    <t>"___"_______________  20___г.</t>
  </si>
  <si>
    <t>___.___.20___</t>
  </si>
  <si>
    <t>"      "                                       20      г.</t>
  </si>
  <si>
    <t>Муниципальное бюджетное общеобразовательное  учреждение средняя общеобразовательная школа № 1 с. Успенского  муниципального образования Успенский район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</si>
  <si>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</si>
  <si>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</si>
  <si>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</si>
  <si>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</si>
  <si>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</si>
  <si>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</si>
  <si>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</si>
  <si>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</si>
  <si>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</si>
  <si>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</si>
  <si>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</si>
  <si>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</si>
  <si>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3.</t>
  </si>
  <si>
    <t>2.</t>
  </si>
  <si>
    <t>1.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</si>
  <si>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</si>
  <si>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</si>
  <si>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</si>
  <si>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</si>
  <si>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</si>
  <si>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</si>
  <si>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</si>
  <si>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</si>
  <si>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</si>
  <si>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4.5</t>
  </si>
  <si>
    <t>4.6</t>
  </si>
  <si>
    <t>ИТОГО 2013 год</t>
  </si>
  <si>
    <t>5.</t>
  </si>
  <si>
    <t>Определение норматива затрат на оказание единицы муниципальной услуги муниципальным бюджетным общеобразовательным  учреждением средней общеобразовательной школой № 1 с. Успенского  муниципального образования Успенский район</t>
  </si>
  <si>
    <t>"___" ____________ 20___ г.</t>
  </si>
  <si>
    <t>и результаты расчетов объема расчетно-нормативных затрат на оказание муниципальных услуг и нормативных затрат на содержание имущества в муниципальном бюджетном общеобразовательном  учреждении средней общеобразовательной школе № 1 с. Успенского  муниципального образования Успенский район</t>
  </si>
  <si>
    <t>на 2013 год и на плановый  период 2014 и 2015 годов</t>
  </si>
  <si>
    <t>РАСШИФРОВКА                                                                                                                                                             к расчетно-нормативным затратам на оказание муниципальной услуги  на  2013 год</t>
  </si>
  <si>
    <t>Федеральный бюджет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</si>
</sst>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%"/>
  </numFmts>
  <fonts count="76">
    <font>
      <sz val="10"/>
      <name val="Arial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Arial Cyr"/>
      <family val="2"/>
    </font>
    <font>
      <sz val="10"/>
      <name val="Arial Cyr"/>
      <family val="0"/>
    </font>
    <font>
      <sz val="7"/>
      <name val="Arial Cyr"/>
      <family val="0"/>
    </font>
    <font>
      <b/>
      <sz val="12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0"/>
      <name val="Courier New"/>
      <family val="3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9"/>
      <name val="Arial"/>
      <family val="2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10"/>
      <color theme="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8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justify" wrapText="1"/>
    </xf>
    <xf numFmtId="0" fontId="0" fillId="34" borderId="0" xfId="0" applyFill="1" applyAlignment="1">
      <alignment/>
    </xf>
    <xf numFmtId="0" fontId="0" fillId="34" borderId="2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35" borderId="16" xfId="0" applyFont="1" applyFill="1" applyBorder="1" applyAlignment="1" applyProtection="1">
      <alignment wrapText="1"/>
      <protection/>
    </xf>
    <xf numFmtId="0" fontId="10" fillId="35" borderId="16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 horizontal="center"/>
      <protection/>
    </xf>
    <xf numFmtId="2" fontId="10" fillId="35" borderId="16" xfId="0" applyNumberFormat="1" applyFont="1" applyFill="1" applyBorder="1" applyAlignment="1">
      <alignment horizontal="center"/>
    </xf>
    <xf numFmtId="3" fontId="10" fillId="35" borderId="19" xfId="0" applyNumberFormat="1" applyFont="1" applyFill="1" applyBorder="1" applyAlignment="1">
      <alignment horizontal="right"/>
    </xf>
    <xf numFmtId="49" fontId="3" fillId="34" borderId="19" xfId="0" applyNumberFormat="1" applyFont="1" applyFill="1" applyBorder="1" applyAlignment="1" applyProtection="1">
      <alignment horizontal="right"/>
      <protection/>
    </xf>
    <xf numFmtId="0" fontId="14" fillId="34" borderId="19" xfId="0" applyFont="1" applyFill="1" applyBorder="1" applyAlignment="1" applyProtection="1">
      <alignment wrapText="1"/>
      <protection/>
    </xf>
    <xf numFmtId="0" fontId="10" fillId="34" borderId="19" xfId="0" applyFont="1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2" fontId="0" fillId="34" borderId="19" xfId="0" applyNumberFormat="1" applyFill="1" applyBorder="1" applyAlignment="1" applyProtection="1">
      <alignment horizontal="center"/>
      <protection/>
    </xf>
    <xf numFmtId="2" fontId="10" fillId="34" borderId="19" xfId="0" applyNumberFormat="1" applyFont="1" applyFill="1" applyBorder="1" applyAlignment="1">
      <alignment horizontal="center"/>
    </xf>
    <xf numFmtId="3" fontId="10" fillId="33" borderId="19" xfId="0" applyNumberFormat="1" applyFont="1" applyFill="1" applyBorder="1" applyAlignment="1">
      <alignment horizontal="right"/>
    </xf>
    <xf numFmtId="0" fontId="14" fillId="34" borderId="19" xfId="0" applyFont="1" applyFill="1" applyBorder="1" applyAlignment="1" applyProtection="1">
      <alignment wrapText="1"/>
      <protection/>
    </xf>
    <xf numFmtId="3" fontId="10" fillId="34" borderId="19" xfId="0" applyNumberFormat="1" applyFont="1" applyFill="1" applyBorder="1" applyAlignment="1">
      <alignment horizontal="right"/>
    </xf>
    <xf numFmtId="172" fontId="10" fillId="34" borderId="19" xfId="0" applyNumberFormat="1" applyFont="1" applyFill="1" applyBorder="1" applyAlignment="1">
      <alignment horizontal="right"/>
    </xf>
    <xf numFmtId="2" fontId="0" fillId="34" borderId="19" xfId="0" applyNumberFormat="1" applyFill="1" applyBorder="1" applyAlignment="1" applyProtection="1">
      <alignment horizontal="center"/>
      <protection locked="0"/>
    </xf>
    <xf numFmtId="3" fontId="10" fillId="33" borderId="19" xfId="0" applyNumberFormat="1" applyFont="1" applyFill="1" applyBorder="1" applyAlignment="1" applyProtection="1">
      <alignment horizontal="right"/>
      <protection/>
    </xf>
    <xf numFmtId="0" fontId="15" fillId="34" borderId="19" xfId="0" applyFont="1" applyFill="1" applyBorder="1" applyAlignment="1" applyProtection="1">
      <alignment horizontal="center"/>
      <protection/>
    </xf>
    <xf numFmtId="0" fontId="0" fillId="34" borderId="19" xfId="0" applyFill="1" applyBorder="1" applyAlignment="1">
      <alignment/>
    </xf>
    <xf numFmtId="0" fontId="10" fillId="34" borderId="19" xfId="0" applyFont="1" applyFill="1" applyBorder="1" applyAlignment="1" applyProtection="1">
      <alignment wrapText="1"/>
      <protection/>
    </xf>
    <xf numFmtId="0" fontId="0" fillId="33" borderId="19" xfId="0" applyFill="1" applyBorder="1" applyAlignment="1">
      <alignment/>
    </xf>
    <xf numFmtId="2" fontId="0" fillId="34" borderId="19" xfId="0" applyNumberFormat="1" applyFill="1" applyBorder="1" applyAlignment="1">
      <alignment horizontal="center"/>
    </xf>
    <xf numFmtId="172" fontId="10" fillId="33" borderId="19" xfId="0" applyNumberFormat="1" applyFont="1" applyFill="1" applyBorder="1" applyAlignment="1" applyProtection="1">
      <alignment horizontal="right"/>
      <protection/>
    </xf>
    <xf numFmtId="0" fontId="16" fillId="35" borderId="19" xfId="0" applyFont="1" applyFill="1" applyBorder="1" applyAlignment="1">
      <alignment wrapText="1"/>
    </xf>
    <xf numFmtId="0" fontId="10" fillId="35" borderId="19" xfId="0" applyFont="1" applyFill="1" applyBorder="1" applyAlignment="1">
      <alignment/>
    </xf>
    <xf numFmtId="0" fontId="0" fillId="35" borderId="19" xfId="0" applyFill="1" applyBorder="1" applyAlignment="1">
      <alignment horizontal="center"/>
    </xf>
    <xf numFmtId="2" fontId="0" fillId="35" borderId="19" xfId="0" applyNumberFormat="1" applyFill="1" applyBorder="1" applyAlignment="1">
      <alignment horizontal="center"/>
    </xf>
    <xf numFmtId="2" fontId="10" fillId="35" borderId="19" xfId="0" applyNumberFormat="1" applyFont="1" applyFill="1" applyBorder="1" applyAlignment="1">
      <alignment horizontal="center"/>
    </xf>
    <xf numFmtId="49" fontId="14" fillId="34" borderId="19" xfId="0" applyNumberFormat="1" applyFont="1" applyFill="1" applyBorder="1" applyAlignment="1">
      <alignment horizontal="right"/>
    </xf>
    <xf numFmtId="0" fontId="14" fillId="34" borderId="19" xfId="0" applyFont="1" applyFill="1" applyBorder="1" applyAlignment="1">
      <alignment wrapText="1"/>
    </xf>
    <xf numFmtId="0" fontId="10" fillId="34" borderId="19" xfId="0" applyFont="1" applyFill="1" applyBorder="1" applyAlignment="1">
      <alignment horizontal="center"/>
    </xf>
    <xf numFmtId="0" fontId="17" fillId="34" borderId="19" xfId="0" applyFont="1" applyFill="1" applyBorder="1" applyAlignment="1">
      <alignment horizontal="center"/>
    </xf>
    <xf numFmtId="2" fontId="14" fillId="34" borderId="19" xfId="0" applyNumberFormat="1" applyFont="1" applyFill="1" applyBorder="1" applyAlignment="1">
      <alignment horizontal="center"/>
    </xf>
    <xf numFmtId="49" fontId="10" fillId="0" borderId="19" xfId="0" applyNumberFormat="1" applyFont="1" applyBorder="1" applyAlignment="1">
      <alignment horizontal="right"/>
    </xf>
    <xf numFmtId="0" fontId="14" fillId="0" borderId="19" xfId="0" applyFont="1" applyBorder="1" applyAlignment="1">
      <alignment wrapText="1"/>
    </xf>
    <xf numFmtId="1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2" fontId="10" fillId="34" borderId="19" xfId="0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2" fontId="0" fillId="0" borderId="19" xfId="0" applyNumberForma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right"/>
    </xf>
    <xf numFmtId="0" fontId="10" fillId="33" borderId="19" xfId="0" applyFont="1" applyFill="1" applyBorder="1" applyAlignment="1">
      <alignment wrapText="1"/>
    </xf>
    <xf numFmtId="0" fontId="10" fillId="33" borderId="19" xfId="0" applyFont="1" applyFill="1" applyBorder="1" applyAlignment="1">
      <alignment/>
    </xf>
    <xf numFmtId="2" fontId="10" fillId="33" borderId="19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49" fontId="10" fillId="34" borderId="19" xfId="0" applyNumberFormat="1" applyFont="1" applyFill="1" applyBorder="1" applyAlignment="1">
      <alignment horizontal="right"/>
    </xf>
    <xf numFmtId="0" fontId="14" fillId="0" borderId="19" xfId="0" applyFont="1" applyFill="1" applyBorder="1" applyAlignment="1" applyProtection="1">
      <alignment wrapText="1"/>
      <protection/>
    </xf>
    <xf numFmtId="0" fontId="10" fillId="34" borderId="19" xfId="0" applyFont="1" applyFill="1" applyBorder="1" applyAlignment="1">
      <alignment/>
    </xf>
    <xf numFmtId="3" fontId="10" fillId="34" borderId="19" xfId="0" applyNumberFormat="1" applyFont="1" applyFill="1" applyBorder="1" applyAlignment="1" applyProtection="1">
      <alignment horizontal="right"/>
      <protection/>
    </xf>
    <xf numFmtId="3" fontId="14" fillId="34" borderId="19" xfId="0" applyNumberFormat="1" applyFont="1" applyFill="1" applyBorder="1" applyAlignment="1" applyProtection="1">
      <alignment horizontal="right"/>
      <protection/>
    </xf>
    <xf numFmtId="0" fontId="10" fillId="33" borderId="19" xfId="0" applyFon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right"/>
    </xf>
    <xf numFmtId="49" fontId="14" fillId="34" borderId="19" xfId="0" applyNumberFormat="1" applyFont="1" applyFill="1" applyBorder="1" applyAlignment="1">
      <alignment horizontal="right"/>
    </xf>
    <xf numFmtId="0" fontId="0" fillId="34" borderId="19" xfId="0" applyFill="1" applyBorder="1" applyAlignment="1">
      <alignment wrapText="1"/>
    </xf>
    <xf numFmtId="1" fontId="0" fillId="0" borderId="19" xfId="0" applyNumberFormat="1" applyBorder="1" applyAlignment="1">
      <alignment/>
    </xf>
    <xf numFmtId="1" fontId="0" fillId="34" borderId="19" xfId="0" applyNumberFormat="1" applyFill="1" applyBorder="1" applyAlignment="1">
      <alignment/>
    </xf>
    <xf numFmtId="3" fontId="10" fillId="33" borderId="19" xfId="0" applyNumberFormat="1" applyFont="1" applyFill="1" applyBorder="1" applyAlignment="1" applyProtection="1">
      <alignment horizontal="right"/>
      <protection/>
    </xf>
    <xf numFmtId="0" fontId="10" fillId="33" borderId="19" xfId="0" applyFont="1" applyFill="1" applyBorder="1" applyAlignment="1">
      <alignment horizontal="center"/>
    </xf>
    <xf numFmtId="2" fontId="10" fillId="33" borderId="19" xfId="0" applyNumberFormat="1" applyFont="1" applyFill="1" applyBorder="1" applyAlignment="1" applyProtection="1">
      <alignment horizontal="center"/>
      <protection/>
    </xf>
    <xf numFmtId="49" fontId="14" fillId="0" borderId="19" xfId="0" applyNumberFormat="1" applyFont="1" applyFill="1" applyBorder="1" applyAlignment="1">
      <alignment horizontal="right"/>
    </xf>
    <xf numFmtId="0" fontId="14" fillId="0" borderId="19" xfId="0" applyFont="1" applyFill="1" applyBorder="1" applyAlignment="1">
      <alignment wrapText="1"/>
    </xf>
    <xf numFmtId="0" fontId="10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10" fillId="35" borderId="19" xfId="0" applyFont="1" applyFill="1" applyBorder="1" applyAlignment="1">
      <alignment wrapText="1"/>
    </xf>
    <xf numFmtId="0" fontId="10" fillId="35" borderId="19" xfId="0" applyFont="1" applyFill="1" applyBorder="1" applyAlignment="1">
      <alignment horizontal="center"/>
    </xf>
    <xf numFmtId="0" fontId="10" fillId="35" borderId="19" xfId="0" applyFont="1" applyFill="1" applyBorder="1" applyAlignment="1">
      <alignment/>
    </xf>
    <xf numFmtId="3" fontId="10" fillId="35" borderId="19" xfId="0" applyNumberFormat="1" applyFont="1" applyFill="1" applyBorder="1" applyAlignment="1" applyProtection="1">
      <alignment horizontal="right"/>
      <protection/>
    </xf>
    <xf numFmtId="0" fontId="0" fillId="0" borderId="19" xfId="0" applyFill="1" applyBorder="1" applyAlignment="1">
      <alignment wrapText="1"/>
    </xf>
    <xf numFmtId="0" fontId="0" fillId="34" borderId="0" xfId="0" applyFill="1" applyBorder="1" applyAlignment="1">
      <alignment/>
    </xf>
    <xf numFmtId="49" fontId="10" fillId="35" borderId="19" xfId="0" applyNumberFormat="1" applyFont="1" applyFill="1" applyBorder="1" applyAlignment="1">
      <alignment horizontal="left"/>
    </xf>
    <xf numFmtId="0" fontId="10" fillId="35" borderId="19" xfId="0" applyFont="1" applyFill="1" applyBorder="1" applyAlignment="1">
      <alignment wrapText="1"/>
    </xf>
    <xf numFmtId="2" fontId="10" fillId="35" borderId="19" xfId="0" applyNumberFormat="1" applyFont="1" applyFill="1" applyBorder="1" applyAlignment="1" applyProtection="1">
      <alignment horizontal="center"/>
      <protection/>
    </xf>
    <xf numFmtId="49" fontId="13" fillId="35" borderId="19" xfId="0" applyNumberFormat="1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3" fontId="10" fillId="35" borderId="19" xfId="0" applyNumberFormat="1" applyFont="1" applyFill="1" applyBorder="1" applyAlignment="1" applyProtection="1">
      <alignment horizontal="right"/>
      <protection/>
    </xf>
    <xf numFmtId="49" fontId="13" fillId="34" borderId="19" xfId="0" applyNumberFormat="1" applyFont="1" applyFill="1" applyBorder="1" applyAlignment="1">
      <alignment horizontal="center"/>
    </xf>
    <xf numFmtId="10" fontId="10" fillId="34" borderId="19" xfId="0" applyNumberFormat="1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center"/>
    </xf>
    <xf numFmtId="0" fontId="14" fillId="35" borderId="19" xfId="0" applyFont="1" applyFill="1" applyBorder="1" applyAlignment="1">
      <alignment wrapText="1"/>
    </xf>
    <xf numFmtId="0" fontId="13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2" fontId="10" fillId="0" borderId="19" xfId="0" applyNumberFormat="1" applyFont="1" applyFill="1" applyBorder="1" applyAlignment="1" applyProtection="1">
      <alignment horizontal="center"/>
      <protection/>
    </xf>
    <xf numFmtId="0" fontId="13" fillId="35" borderId="19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wrapText="1"/>
    </xf>
    <xf numFmtId="0" fontId="14" fillId="36" borderId="19" xfId="0" applyFont="1" applyFill="1" applyBorder="1" applyAlignment="1">
      <alignment horizontal="left"/>
    </xf>
    <xf numFmtId="0" fontId="10" fillId="34" borderId="19" xfId="0" applyFont="1" applyFill="1" applyBorder="1" applyAlignment="1">
      <alignment wrapText="1"/>
    </xf>
    <xf numFmtId="2" fontId="18" fillId="36" borderId="19" xfId="0" applyNumberFormat="1" applyFont="1" applyFill="1" applyBorder="1" applyAlignment="1" applyProtection="1">
      <alignment horizontal="center"/>
      <protection/>
    </xf>
    <xf numFmtId="0" fontId="0" fillId="0" borderId="19" xfId="0" applyBorder="1" applyAlignment="1">
      <alignment horizontal="left"/>
    </xf>
    <xf numFmtId="0" fontId="14" fillId="0" borderId="19" xfId="0" applyNumberFormat="1" applyFont="1" applyFill="1" applyBorder="1" applyAlignment="1" applyProtection="1">
      <alignment vertical="top" wrapText="1"/>
      <protection/>
    </xf>
    <xf numFmtId="2" fontId="10" fillId="36" borderId="19" xfId="0" applyNumberFormat="1" applyFont="1" applyFill="1" applyBorder="1" applyAlignment="1" applyProtection="1">
      <alignment horizontal="center"/>
      <protection/>
    </xf>
    <xf numFmtId="16" fontId="0" fillId="0" borderId="19" xfId="0" applyNumberFormat="1" applyBorder="1" applyAlignment="1">
      <alignment horizontal="left"/>
    </xf>
    <xf numFmtId="3" fontId="14" fillId="34" borderId="19" xfId="0" applyNumberFormat="1" applyFont="1" applyFill="1" applyBorder="1" applyAlignment="1">
      <alignment horizontal="right"/>
    </xf>
    <xf numFmtId="0" fontId="10" fillId="0" borderId="19" xfId="0" applyNumberFormat="1" applyFont="1" applyFill="1" applyBorder="1" applyAlignment="1" applyProtection="1">
      <alignment vertical="top" wrapText="1"/>
      <protection/>
    </xf>
    <xf numFmtId="0" fontId="0" fillId="33" borderId="19" xfId="0" applyFill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10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3" fontId="10" fillId="34" borderId="19" xfId="0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2" fontId="11" fillId="0" borderId="19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Border="1" applyAlignment="1" applyProtection="1">
      <alignment horizontal="center"/>
      <protection/>
    </xf>
    <xf numFmtId="2" fontId="0" fillId="34" borderId="19" xfId="0" applyNumberFormat="1" applyFill="1" applyBorder="1" applyAlignment="1">
      <alignment/>
    </xf>
    <xf numFmtId="2" fontId="19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/>
    </xf>
    <xf numFmtId="0" fontId="14" fillId="0" borderId="19" xfId="0" applyNumberFormat="1" applyFont="1" applyFill="1" applyBorder="1" applyAlignment="1" applyProtection="1">
      <alignment horizontal="left" vertical="top" wrapText="1"/>
      <protection/>
    </xf>
    <xf numFmtId="2" fontId="11" fillId="34" borderId="19" xfId="0" applyNumberFormat="1" applyFont="1" applyFill="1" applyBorder="1" applyAlignment="1">
      <alignment horizontal="center"/>
    </xf>
    <xf numFmtId="0" fontId="0" fillId="35" borderId="19" xfId="0" applyFill="1" applyBorder="1" applyAlignment="1">
      <alignment horizontal="left"/>
    </xf>
    <xf numFmtId="0" fontId="0" fillId="35" borderId="19" xfId="0" applyFill="1" applyBorder="1" applyAlignment="1">
      <alignment/>
    </xf>
    <xf numFmtId="172" fontId="10" fillId="35" borderId="19" xfId="0" applyNumberFormat="1" applyFont="1" applyFill="1" applyBorder="1" applyAlignment="1" applyProtection="1">
      <alignment horizontal="right"/>
      <protection/>
    </xf>
    <xf numFmtId="0" fontId="0" fillId="34" borderId="0" xfId="0" applyFill="1" applyBorder="1" applyAlignment="1">
      <alignment horizontal="left"/>
    </xf>
    <xf numFmtId="0" fontId="16" fillId="34" borderId="0" xfId="0" applyFont="1" applyFill="1" applyBorder="1" applyAlignment="1">
      <alignment wrapText="1"/>
    </xf>
    <xf numFmtId="173" fontId="10" fillId="34" borderId="0" xfId="0" applyNumberFormat="1" applyFont="1" applyFill="1" applyBorder="1" applyAlignment="1">
      <alignment horizontal="center"/>
    </xf>
    <xf numFmtId="172" fontId="10" fillId="35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20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left" indent="15"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Alignment="1">
      <alignment horizontal="right" indent="15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28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25" fillId="0" borderId="31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173" fontId="25" fillId="0" borderId="31" xfId="0" applyNumberFormat="1" applyFont="1" applyBorder="1" applyAlignment="1">
      <alignment vertical="top" wrapText="1"/>
    </xf>
    <xf numFmtId="174" fontId="25" fillId="0" borderId="31" xfId="0" applyNumberFormat="1" applyFont="1" applyBorder="1" applyAlignment="1">
      <alignment vertical="top" wrapText="1"/>
    </xf>
    <xf numFmtId="0" fontId="25" fillId="0" borderId="31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indent="15"/>
    </xf>
    <xf numFmtId="0" fontId="12" fillId="0" borderId="19" xfId="0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6" fillId="0" borderId="26" xfId="0" applyFont="1" applyBorder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25" fillId="0" borderId="30" xfId="0" applyFont="1" applyBorder="1" applyAlignment="1">
      <alignment vertical="top" wrapText="1"/>
    </xf>
    <xf numFmtId="0" fontId="25" fillId="0" borderId="25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20" fillId="0" borderId="32" xfId="0" applyFont="1" applyFill="1" applyBorder="1" applyAlignment="1">
      <alignment vertical="top" wrapText="1"/>
    </xf>
    <xf numFmtId="0" fontId="20" fillId="0" borderId="33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4" fontId="12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vertical="top" wrapText="1"/>
    </xf>
    <xf numFmtId="0" fontId="20" fillId="35" borderId="12" xfId="0" applyFont="1" applyFill="1" applyBorder="1" applyAlignment="1">
      <alignment horizontal="center" vertical="top" wrapText="1"/>
    </xf>
    <xf numFmtId="4" fontId="20" fillId="35" borderId="12" xfId="0" applyNumberFormat="1" applyFont="1" applyFill="1" applyBorder="1" applyAlignment="1">
      <alignment horizontal="center" vertical="top" wrapText="1"/>
    </xf>
    <xf numFmtId="4" fontId="20" fillId="35" borderId="12" xfId="0" applyNumberFormat="1" applyFont="1" applyFill="1" applyBorder="1" applyAlignment="1">
      <alignment vertical="top" wrapText="1"/>
    </xf>
    <xf numFmtId="4" fontId="20" fillId="35" borderId="14" xfId="0" applyNumberFormat="1" applyFont="1" applyFill="1" applyBorder="1" applyAlignment="1">
      <alignment vertical="top" wrapText="1"/>
    </xf>
    <xf numFmtId="4" fontId="7" fillId="0" borderId="0" xfId="0" applyNumberFormat="1" applyFont="1" applyAlignment="1">
      <alignment/>
    </xf>
    <xf numFmtId="0" fontId="12" fillId="0" borderId="34" xfId="0" applyFont="1" applyBorder="1" applyAlignment="1">
      <alignment horizontal="center" vertical="top" wrapText="1"/>
    </xf>
    <xf numFmtId="4" fontId="12" fillId="0" borderId="34" xfId="0" applyNumberFormat="1" applyFont="1" applyBorder="1" applyAlignment="1">
      <alignment horizontal="center" vertical="top" wrapText="1"/>
    </xf>
    <xf numFmtId="4" fontId="12" fillId="0" borderId="34" xfId="0" applyNumberFormat="1" applyFont="1" applyBorder="1" applyAlignment="1">
      <alignment vertical="top" wrapText="1"/>
    </xf>
    <xf numFmtId="0" fontId="20" fillId="0" borderId="12" xfId="0" applyFont="1" applyBorder="1" applyAlignment="1">
      <alignment horizontal="center" vertical="top" wrapText="1"/>
    </xf>
    <xf numFmtId="4" fontId="20" fillId="0" borderId="12" xfId="0" applyNumberFormat="1" applyFont="1" applyBorder="1" applyAlignment="1">
      <alignment horizontal="center" vertical="top" wrapText="1"/>
    </xf>
    <xf numFmtId="4" fontId="20" fillId="0" borderId="12" xfId="0" applyNumberFormat="1" applyFont="1" applyBorder="1" applyAlignment="1">
      <alignment vertical="top" wrapText="1"/>
    </xf>
    <xf numFmtId="4" fontId="12" fillId="0" borderId="16" xfId="0" applyNumberFormat="1" applyFont="1" applyBorder="1" applyAlignment="1">
      <alignment horizontal="center" vertical="top" wrapText="1"/>
    </xf>
    <xf numFmtId="4" fontId="12" fillId="0" borderId="16" xfId="0" applyNumberFormat="1" applyFont="1" applyBorder="1" applyAlignment="1">
      <alignment vertical="top" wrapText="1"/>
    </xf>
    <xf numFmtId="4" fontId="12" fillId="0" borderId="19" xfId="0" applyNumberFormat="1" applyFont="1" applyBorder="1" applyAlignment="1">
      <alignment horizontal="center" vertical="top" wrapText="1"/>
    </xf>
    <xf numFmtId="4" fontId="12" fillId="0" borderId="19" xfId="0" applyNumberFormat="1" applyFont="1" applyBorder="1" applyAlignment="1">
      <alignment vertical="top" wrapText="1"/>
    </xf>
    <xf numFmtId="0" fontId="20" fillId="0" borderId="12" xfId="0" applyFont="1" applyBorder="1" applyAlignment="1">
      <alignment horizontal="center"/>
    </xf>
    <xf numFmtId="4" fontId="20" fillId="0" borderId="14" xfId="0" applyNumberFormat="1" applyFont="1" applyBorder="1" applyAlignment="1">
      <alignment vertical="top" wrapText="1"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vertical="top" wrapText="1"/>
    </xf>
    <xf numFmtId="4" fontId="12" fillId="0" borderId="14" xfId="0" applyNumberFormat="1" applyFont="1" applyBorder="1" applyAlignment="1">
      <alignment vertical="top" wrapText="1"/>
    </xf>
    <xf numFmtId="0" fontId="12" fillId="0" borderId="35" xfId="0" applyFont="1" applyBorder="1" applyAlignment="1">
      <alignment horizontal="center"/>
    </xf>
    <xf numFmtId="4" fontId="12" fillId="0" borderId="35" xfId="0" applyNumberFormat="1" applyFont="1" applyBorder="1" applyAlignment="1">
      <alignment horizontal="center" vertical="top" wrapText="1"/>
    </xf>
    <xf numFmtId="4" fontId="12" fillId="0" borderId="35" xfId="0" applyNumberFormat="1" applyFont="1" applyBorder="1" applyAlignment="1">
      <alignment vertical="top" wrapText="1"/>
    </xf>
    <xf numFmtId="0" fontId="29" fillId="0" borderId="19" xfId="0" applyFont="1" applyBorder="1" applyAlignment="1">
      <alignment horizontal="center" vertical="top" wrapText="1"/>
    </xf>
    <xf numFmtId="4" fontId="12" fillId="0" borderId="0" xfId="0" applyNumberFormat="1" applyFont="1" applyAlignment="1">
      <alignment vertical="top" wrapText="1"/>
    </xf>
    <xf numFmtId="4" fontId="12" fillId="0" borderId="26" xfId="0" applyNumberFormat="1" applyFont="1" applyBorder="1" applyAlignment="1">
      <alignment vertical="top" wrapText="1"/>
    </xf>
    <xf numFmtId="4" fontId="12" fillId="0" borderId="0" xfId="0" applyNumberFormat="1" applyFont="1" applyBorder="1" applyAlignment="1">
      <alignment vertical="top" wrapText="1"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12" fillId="0" borderId="0" xfId="0" applyNumberFormat="1" applyFont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top" wrapText="1"/>
    </xf>
    <xf numFmtId="0" fontId="12" fillId="0" borderId="2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30" fillId="0" borderId="36" xfId="0" applyFont="1" applyBorder="1" applyAlignment="1">
      <alignment/>
    </xf>
    <xf numFmtId="0" fontId="7" fillId="35" borderId="37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>
      <alignment horizontal="center"/>
    </xf>
    <xf numFmtId="2" fontId="30" fillId="35" borderId="24" xfId="0" applyNumberFormat="1" applyFont="1" applyFill="1" applyBorder="1" applyAlignment="1">
      <alignment horizontal="right"/>
    </xf>
    <xf numFmtId="2" fontId="30" fillId="35" borderId="37" xfId="0" applyNumberFormat="1" applyFont="1" applyFill="1" applyBorder="1" applyAlignment="1">
      <alignment horizontal="right"/>
    </xf>
    <xf numFmtId="2" fontId="30" fillId="35" borderId="38" xfId="0" applyNumberFormat="1" applyFont="1" applyFill="1" applyBorder="1" applyAlignment="1">
      <alignment horizontal="right"/>
    </xf>
    <xf numFmtId="2" fontId="30" fillId="35" borderId="12" xfId="0" applyNumberFormat="1" applyFont="1" applyFill="1" applyBorder="1" applyAlignment="1">
      <alignment horizontal="right"/>
    </xf>
    <xf numFmtId="2" fontId="30" fillId="35" borderId="13" xfId="0" applyNumberFormat="1" applyFont="1" applyFill="1" applyBorder="1" applyAlignment="1">
      <alignment horizontal="right"/>
    </xf>
    <xf numFmtId="2" fontId="30" fillId="35" borderId="39" xfId="0" applyNumberFormat="1" applyFont="1" applyFill="1" applyBorder="1" applyAlignment="1">
      <alignment horizontal="right"/>
    </xf>
    <xf numFmtId="0" fontId="7" fillId="0" borderId="36" xfId="0" applyFont="1" applyBorder="1" applyAlignment="1">
      <alignment/>
    </xf>
    <xf numFmtId="0" fontId="7" fillId="34" borderId="40" xfId="0" applyFont="1" applyFill="1" applyBorder="1" applyAlignment="1">
      <alignment wrapText="1"/>
    </xf>
    <xf numFmtId="0" fontId="30" fillId="34" borderId="41" xfId="0" applyFont="1" applyFill="1" applyBorder="1" applyAlignment="1">
      <alignment horizontal="center"/>
    </xf>
    <xf numFmtId="0" fontId="7" fillId="34" borderId="42" xfId="0" applyFont="1" applyFill="1" applyBorder="1" applyAlignment="1">
      <alignment wrapText="1"/>
    </xf>
    <xf numFmtId="0" fontId="7" fillId="34" borderId="41" xfId="0" applyFont="1" applyFill="1" applyBorder="1" applyAlignment="1" applyProtection="1">
      <alignment horizontal="center"/>
      <protection locked="0"/>
    </xf>
    <xf numFmtId="2" fontId="30" fillId="34" borderId="41" xfId="0" applyNumberFormat="1" applyFont="1" applyFill="1" applyBorder="1" applyAlignment="1">
      <alignment horizontal="right"/>
    </xf>
    <xf numFmtId="2" fontId="7" fillId="0" borderId="42" xfId="0" applyNumberFormat="1" applyFont="1" applyBorder="1" applyAlignment="1">
      <alignment/>
    </xf>
    <xf numFmtId="2" fontId="7" fillId="34" borderId="43" xfId="0" applyNumberFormat="1" applyFont="1" applyFill="1" applyBorder="1" applyAlignment="1">
      <alignment/>
    </xf>
    <xf numFmtId="2" fontId="7" fillId="34" borderId="16" xfId="0" applyNumberFormat="1" applyFont="1" applyFill="1" applyBorder="1" applyAlignment="1">
      <alignment/>
    </xf>
    <xf numFmtId="2" fontId="7" fillId="34" borderId="44" xfId="0" applyNumberFormat="1" applyFont="1" applyFill="1" applyBorder="1" applyAlignment="1">
      <alignment/>
    </xf>
    <xf numFmtId="2" fontId="7" fillId="34" borderId="41" xfId="0" applyNumberFormat="1" applyFont="1" applyFill="1" applyBorder="1" applyAlignment="1">
      <alignment/>
    </xf>
    <xf numFmtId="2" fontId="30" fillId="34" borderId="45" xfId="0" applyNumberFormat="1" applyFont="1" applyFill="1" applyBorder="1" applyAlignment="1">
      <alignment horizontal="right"/>
    </xf>
    <xf numFmtId="0" fontId="7" fillId="34" borderId="46" xfId="0" applyFont="1" applyFill="1" applyBorder="1" applyAlignment="1">
      <alignment wrapText="1"/>
    </xf>
    <xf numFmtId="0" fontId="30" fillId="34" borderId="36" xfId="0" applyFont="1" applyFill="1" applyBorder="1" applyAlignment="1">
      <alignment horizontal="center"/>
    </xf>
    <xf numFmtId="0" fontId="7" fillId="34" borderId="33" xfId="0" applyFont="1" applyFill="1" applyBorder="1" applyAlignment="1">
      <alignment wrapText="1"/>
    </xf>
    <xf numFmtId="0" fontId="7" fillId="34" borderId="36" xfId="0" applyFont="1" applyFill="1" applyBorder="1" applyAlignment="1" applyProtection="1">
      <alignment horizontal="center"/>
      <protection locked="0"/>
    </xf>
    <xf numFmtId="2" fontId="30" fillId="34" borderId="36" xfId="0" applyNumberFormat="1" applyFont="1" applyFill="1" applyBorder="1" applyAlignment="1">
      <alignment horizontal="right"/>
    </xf>
    <xf numFmtId="2" fontId="7" fillId="0" borderId="33" xfId="0" applyNumberFormat="1" applyFont="1" applyBorder="1" applyAlignment="1">
      <alignment/>
    </xf>
    <xf numFmtId="2" fontId="7" fillId="34" borderId="47" xfId="0" applyNumberFormat="1" applyFont="1" applyFill="1" applyBorder="1" applyAlignment="1">
      <alignment/>
    </xf>
    <xf numFmtId="2" fontId="7" fillId="34" borderId="19" xfId="0" applyNumberFormat="1" applyFont="1" applyFill="1" applyBorder="1" applyAlignment="1">
      <alignment/>
    </xf>
    <xf numFmtId="2" fontId="7" fillId="34" borderId="32" xfId="0" applyNumberFormat="1" applyFont="1" applyFill="1" applyBorder="1" applyAlignment="1">
      <alignment/>
    </xf>
    <xf numFmtId="2" fontId="30" fillId="34" borderId="19" xfId="0" applyNumberFormat="1" applyFont="1" applyFill="1" applyBorder="1" applyAlignment="1">
      <alignment horizontal="right"/>
    </xf>
    <xf numFmtId="0" fontId="31" fillId="34" borderId="22" xfId="0" applyFont="1" applyFill="1" applyBorder="1" applyAlignment="1">
      <alignment wrapText="1"/>
    </xf>
    <xf numFmtId="2" fontId="7" fillId="0" borderId="32" xfId="0" applyNumberFormat="1" applyFont="1" applyBorder="1" applyAlignment="1">
      <alignment/>
    </xf>
    <xf numFmtId="0" fontId="7" fillId="34" borderId="48" xfId="0" applyFont="1" applyFill="1" applyBorder="1" applyAlignment="1">
      <alignment wrapText="1"/>
    </xf>
    <xf numFmtId="0" fontId="30" fillId="34" borderId="49" xfId="0" applyFont="1" applyFill="1" applyBorder="1" applyAlignment="1">
      <alignment horizontal="center"/>
    </xf>
    <xf numFmtId="0" fontId="7" fillId="34" borderId="50" xfId="0" applyFont="1" applyFill="1" applyBorder="1" applyAlignment="1">
      <alignment wrapText="1"/>
    </xf>
    <xf numFmtId="0" fontId="7" fillId="34" borderId="49" xfId="0" applyFont="1" applyFill="1" applyBorder="1" applyAlignment="1" applyProtection="1">
      <alignment horizontal="center"/>
      <protection locked="0"/>
    </xf>
    <xf numFmtId="2" fontId="30" fillId="34" borderId="49" xfId="0" applyNumberFormat="1" applyFont="1" applyFill="1" applyBorder="1" applyAlignment="1">
      <alignment horizontal="right"/>
    </xf>
    <xf numFmtId="2" fontId="7" fillId="0" borderId="50" xfId="0" applyNumberFormat="1" applyFont="1" applyBorder="1" applyAlignment="1">
      <alignment/>
    </xf>
    <xf numFmtId="2" fontId="7" fillId="34" borderId="51" xfId="0" applyNumberFormat="1" applyFont="1" applyFill="1" applyBorder="1" applyAlignment="1">
      <alignment/>
    </xf>
    <xf numFmtId="0" fontId="7" fillId="0" borderId="49" xfId="0" applyFont="1" applyBorder="1" applyAlignment="1">
      <alignment/>
    </xf>
    <xf numFmtId="0" fontId="7" fillId="34" borderId="30" xfId="0" applyFont="1" applyFill="1" applyBorder="1" applyAlignment="1">
      <alignment wrapText="1"/>
    </xf>
    <xf numFmtId="0" fontId="7" fillId="34" borderId="0" xfId="0" applyFont="1" applyFill="1" applyBorder="1" applyAlignment="1">
      <alignment wrapText="1"/>
    </xf>
    <xf numFmtId="0" fontId="7" fillId="34" borderId="29" xfId="0" applyFont="1" applyFill="1" applyBorder="1" applyAlignment="1" applyProtection="1">
      <alignment horizontal="center"/>
      <protection locked="0"/>
    </xf>
    <xf numFmtId="2" fontId="30" fillId="34" borderId="29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7" fillId="34" borderId="52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2" fontId="7" fillId="0" borderId="53" xfId="0" applyNumberFormat="1" applyFont="1" applyBorder="1" applyAlignment="1">
      <alignment/>
    </xf>
    <xf numFmtId="2" fontId="30" fillId="34" borderId="10" xfId="0" applyNumberFormat="1" applyFont="1" applyFill="1" applyBorder="1" applyAlignment="1">
      <alignment horizontal="right"/>
    </xf>
    <xf numFmtId="0" fontId="30" fillId="0" borderId="24" xfId="0" applyFont="1" applyBorder="1" applyAlignment="1">
      <alignment/>
    </xf>
    <xf numFmtId="0" fontId="30" fillId="35" borderId="39" xfId="0" applyFont="1" applyFill="1" applyBorder="1" applyAlignment="1">
      <alignment wrapText="1"/>
    </xf>
    <xf numFmtId="0" fontId="7" fillId="35" borderId="37" xfId="0" applyFont="1" applyFill="1" applyBorder="1" applyAlignment="1">
      <alignment horizontal="center"/>
    </xf>
    <xf numFmtId="0" fontId="7" fillId="0" borderId="41" xfId="0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30" fillId="34" borderId="16" xfId="0" applyNumberFormat="1" applyFont="1" applyFill="1" applyBorder="1" applyAlignment="1">
      <alignment horizontal="right"/>
    </xf>
    <xf numFmtId="2" fontId="7" fillId="0" borderId="47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51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35" borderId="37" xfId="0" applyNumberFormat="1" applyFont="1" applyFill="1" applyBorder="1" applyAlignment="1">
      <alignment/>
    </xf>
    <xf numFmtId="2" fontId="30" fillId="35" borderId="38" xfId="0" applyNumberFormat="1" applyFont="1" applyFill="1" applyBorder="1" applyAlignment="1">
      <alignment/>
    </xf>
    <xf numFmtId="2" fontId="30" fillId="35" borderId="12" xfId="0" applyNumberFormat="1" applyFont="1" applyFill="1" applyBorder="1" applyAlignment="1">
      <alignment/>
    </xf>
    <xf numFmtId="2" fontId="7" fillId="35" borderId="13" xfId="0" applyNumberFormat="1" applyFont="1" applyFill="1" applyBorder="1" applyAlignment="1">
      <alignment/>
    </xf>
    <xf numFmtId="2" fontId="30" fillId="35" borderId="24" xfId="0" applyNumberFormat="1" applyFont="1" applyFill="1" applyBorder="1" applyAlignment="1">
      <alignment horizontal="right"/>
    </xf>
    <xf numFmtId="0" fontId="7" fillId="0" borderId="24" xfId="0" applyFont="1" applyBorder="1" applyAlignment="1">
      <alignment/>
    </xf>
    <xf numFmtId="2" fontId="30" fillId="35" borderId="13" xfId="0" applyNumberFormat="1" applyFont="1" applyFill="1" applyBorder="1" applyAlignment="1">
      <alignment/>
    </xf>
    <xf numFmtId="0" fontId="7" fillId="34" borderId="42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2" fontId="30" fillId="34" borderId="41" xfId="0" applyNumberFormat="1" applyFont="1" applyFill="1" applyBorder="1" applyAlignment="1">
      <alignment horizontal="right"/>
    </xf>
    <xf numFmtId="0" fontId="7" fillId="34" borderId="50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2" fontId="30" fillId="34" borderId="49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2" fontId="30" fillId="34" borderId="10" xfId="0" applyNumberFormat="1" applyFont="1" applyFill="1" applyBorder="1" applyAlignment="1">
      <alignment horizontal="right"/>
    </xf>
    <xf numFmtId="2" fontId="7" fillId="34" borderId="53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30" fillId="35" borderId="24" xfId="0" applyFont="1" applyFill="1" applyBorder="1" applyAlignment="1" applyProtection="1">
      <alignment horizontal="center"/>
      <protection/>
    </xf>
    <xf numFmtId="0" fontId="30" fillId="35" borderId="24" xfId="0" applyFont="1" applyFill="1" applyBorder="1" applyAlignment="1">
      <alignment horizontal="center"/>
    </xf>
    <xf numFmtId="0" fontId="30" fillId="35" borderId="24" xfId="0" applyFont="1" applyFill="1" applyBorder="1" applyAlignment="1">
      <alignment horizontal="center" wrapText="1"/>
    </xf>
    <xf numFmtId="0" fontId="30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5" fillId="0" borderId="19" xfId="0" applyFont="1" applyBorder="1" applyAlignment="1">
      <alignment horizontal="center" wrapText="1"/>
    </xf>
    <xf numFmtId="0" fontId="25" fillId="0" borderId="19" xfId="0" applyFont="1" applyBorder="1" applyAlignment="1">
      <alignment wrapText="1"/>
    </xf>
    <xf numFmtId="0" fontId="25" fillId="0" borderId="19" xfId="0" applyFont="1" applyBorder="1" applyAlignment="1">
      <alignment/>
    </xf>
    <xf numFmtId="173" fontId="25" fillId="0" borderId="19" xfId="0" applyNumberFormat="1" applyFont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5" fillId="0" borderId="0" xfId="0" applyFont="1" applyAlignment="1">
      <alignment/>
    </xf>
    <xf numFmtId="173" fontId="25" fillId="0" borderId="19" xfId="0" applyNumberFormat="1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vertical="top" wrapText="1"/>
    </xf>
    <xf numFmtId="4" fontId="12" fillId="0" borderId="56" xfId="0" applyNumberFormat="1" applyFont="1" applyBorder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14" fontId="25" fillId="0" borderId="25" xfId="0" applyNumberFormat="1" applyFont="1" applyBorder="1" applyAlignment="1">
      <alignment vertical="top" wrapText="1"/>
    </xf>
    <xf numFmtId="0" fontId="11" fillId="0" borderId="0" xfId="0" applyFont="1" applyAlignment="1">
      <alignment horizontal="center" wrapText="1"/>
    </xf>
    <xf numFmtId="0" fontId="12" fillId="37" borderId="26" xfId="0" applyFont="1" applyFill="1" applyBorder="1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12" fillId="0" borderId="26" xfId="0" applyFont="1" applyBorder="1" applyAlignment="1">
      <alignment wrapText="1"/>
    </xf>
    <xf numFmtId="4" fontId="12" fillId="0" borderId="26" xfId="0" applyNumberFormat="1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7" fillId="37" borderId="48" xfId="0" applyFont="1" applyFill="1" applyBorder="1" applyAlignment="1">
      <alignment wrapText="1"/>
    </xf>
    <xf numFmtId="2" fontId="0" fillId="34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wrapText="1"/>
    </xf>
    <xf numFmtId="2" fontId="0" fillId="37" borderId="19" xfId="0" applyNumberFormat="1" applyFill="1" applyBorder="1" applyAlignment="1">
      <alignment horizontal="center"/>
    </xf>
    <xf numFmtId="0" fontId="7" fillId="37" borderId="46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4" fontId="20" fillId="37" borderId="12" xfId="0" applyNumberFormat="1" applyFont="1" applyFill="1" applyBorder="1" applyAlignment="1">
      <alignment vertical="top" wrapText="1"/>
    </xf>
    <xf numFmtId="2" fontId="0" fillId="0" borderId="19" xfId="0" applyNumberFormat="1" applyFont="1" applyFill="1" applyBorder="1" applyAlignment="1">
      <alignment horizontal="center"/>
    </xf>
    <xf numFmtId="0" fontId="74" fillId="34" borderId="36" xfId="0" applyFont="1" applyFill="1" applyBorder="1" applyAlignment="1" applyProtection="1">
      <alignment horizontal="center"/>
      <protection locked="0"/>
    </xf>
    <xf numFmtId="0" fontId="74" fillId="34" borderId="49" xfId="0" applyFont="1" applyFill="1" applyBorder="1" applyAlignment="1" applyProtection="1">
      <alignment horizontal="center"/>
      <protection locked="0"/>
    </xf>
    <xf numFmtId="0" fontId="10" fillId="37" borderId="19" xfId="0" applyFont="1" applyFill="1" applyBorder="1" applyAlignment="1">
      <alignment/>
    </xf>
    <xf numFmtId="0" fontId="0" fillId="37" borderId="19" xfId="0" applyFill="1" applyBorder="1" applyAlignment="1">
      <alignment horizontal="center"/>
    </xf>
    <xf numFmtId="2" fontId="10" fillId="37" borderId="19" xfId="0" applyNumberFormat="1" applyFont="1" applyFill="1" applyBorder="1" applyAlignment="1">
      <alignment horizontal="center"/>
    </xf>
    <xf numFmtId="2" fontId="14" fillId="37" borderId="19" xfId="0" applyNumberFormat="1" applyFont="1" applyFill="1" applyBorder="1" applyAlignment="1">
      <alignment horizontal="center"/>
    </xf>
    <xf numFmtId="0" fontId="37" fillId="37" borderId="19" xfId="0" applyFont="1" applyFill="1" applyBorder="1" applyAlignment="1">
      <alignment wrapText="1"/>
    </xf>
    <xf numFmtId="0" fontId="0" fillId="34" borderId="0" xfId="0" applyFont="1" applyFill="1" applyAlignment="1">
      <alignment/>
    </xf>
    <xf numFmtId="2" fontId="0" fillId="34" borderId="19" xfId="0" applyNumberFormat="1" applyFont="1" applyFill="1" applyBorder="1" applyAlignment="1">
      <alignment horizontal="center"/>
    </xf>
    <xf numFmtId="173" fontId="75" fillId="34" borderId="0" xfId="0" applyNumberFormat="1" applyFont="1" applyFill="1" applyBorder="1" applyAlignment="1">
      <alignment horizontal="center"/>
    </xf>
    <xf numFmtId="49" fontId="3" fillId="37" borderId="19" xfId="0" applyNumberFormat="1" applyFont="1" applyFill="1" applyBorder="1" applyAlignment="1">
      <alignment horizontal="right"/>
    </xf>
    <xf numFmtId="49" fontId="3" fillId="34" borderId="19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right"/>
    </xf>
    <xf numFmtId="49" fontId="10" fillId="38" borderId="19" xfId="0" applyNumberFormat="1" applyFont="1" applyFill="1" applyBorder="1" applyAlignment="1">
      <alignment horizontal="right"/>
    </xf>
    <xf numFmtId="0" fontId="16" fillId="38" borderId="19" xfId="0" applyFont="1" applyFill="1" applyBorder="1" applyAlignment="1">
      <alignment wrapText="1"/>
    </xf>
    <xf numFmtId="0" fontId="10" fillId="38" borderId="19" xfId="0" applyFont="1" applyFill="1" applyBorder="1" applyAlignment="1">
      <alignment horizontal="center"/>
    </xf>
    <xf numFmtId="0" fontId="17" fillId="38" borderId="19" xfId="0" applyFont="1" applyFill="1" applyBorder="1" applyAlignment="1">
      <alignment horizontal="center"/>
    </xf>
    <xf numFmtId="2" fontId="0" fillId="38" borderId="19" xfId="0" applyNumberFormat="1" applyFill="1" applyBorder="1" applyAlignment="1">
      <alignment horizontal="center"/>
    </xf>
    <xf numFmtId="2" fontId="10" fillId="38" borderId="19" xfId="0" applyNumberFormat="1" applyFont="1" applyFill="1" applyBorder="1" applyAlignment="1">
      <alignment horizontal="center"/>
    </xf>
    <xf numFmtId="0" fontId="16" fillId="38" borderId="19" xfId="0" applyFont="1" applyFill="1" applyBorder="1" applyAlignment="1" applyProtection="1">
      <alignment wrapText="1"/>
      <protection/>
    </xf>
    <xf numFmtId="0" fontId="10" fillId="38" borderId="19" xfId="0" applyFont="1" applyFill="1" applyBorder="1" applyAlignment="1">
      <alignment/>
    </xf>
    <xf numFmtId="49" fontId="10" fillId="35" borderId="19" xfId="0" applyNumberFormat="1" applyFont="1" applyFill="1" applyBorder="1" applyAlignment="1">
      <alignment horizontal="right"/>
    </xf>
    <xf numFmtId="49" fontId="10" fillId="35" borderId="16" xfId="0" applyNumberFormat="1" applyFont="1" applyFill="1" applyBorder="1" applyAlignment="1" applyProtection="1">
      <alignment horizontal="right"/>
      <protection/>
    </xf>
    <xf numFmtId="49" fontId="7" fillId="0" borderId="36" xfId="0" applyNumberFormat="1" applyFont="1" applyBorder="1" applyAlignment="1">
      <alignment/>
    </xf>
    <xf numFmtId="0" fontId="30" fillId="35" borderId="39" xfId="0" applyFont="1" applyFill="1" applyBorder="1" applyAlignment="1" applyProtection="1">
      <alignment wrapText="1"/>
      <protection/>
    </xf>
    <xf numFmtId="0" fontId="7" fillId="34" borderId="57" xfId="0" applyFont="1" applyFill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58" xfId="0" applyNumberFormat="1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0" borderId="5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59" xfId="0" applyNumberFormat="1" applyFont="1" applyBorder="1" applyAlignment="1">
      <alignment horizontal="center" vertical="center" wrapText="1"/>
    </xf>
    <xf numFmtId="173" fontId="75" fillId="34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60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4" fontId="12" fillId="0" borderId="60" xfId="0" applyNumberFormat="1" applyFont="1" applyBorder="1" applyAlignment="1">
      <alignment horizontal="center" vertical="top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4" fontId="12" fillId="0" borderId="26" xfId="0" applyNumberFormat="1" applyFont="1" applyBorder="1" applyAlignment="1">
      <alignment horizontal="center" vertical="top" wrapText="1"/>
    </xf>
    <xf numFmtId="0" fontId="12" fillId="0" borderId="23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0" fontId="20" fillId="35" borderId="38" xfId="0" applyFont="1" applyFill="1" applyBorder="1" applyAlignment="1">
      <alignment horizontal="left" vertical="center" wrapText="1"/>
    </xf>
    <xf numFmtId="0" fontId="20" fillId="35" borderId="37" xfId="0" applyFont="1" applyFill="1" applyBorder="1" applyAlignment="1">
      <alignment horizontal="left" vertical="center" wrapText="1"/>
    </xf>
    <xf numFmtId="0" fontId="20" fillId="35" borderId="62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53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57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6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20" fillId="35" borderId="44" xfId="0" applyFont="1" applyFill="1" applyBorder="1" applyAlignment="1">
      <alignment horizontal="center" vertical="top" wrapText="1"/>
    </xf>
    <xf numFmtId="0" fontId="20" fillId="35" borderId="42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9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39" borderId="19" xfId="0" applyFont="1" applyFill="1" applyBorder="1" applyAlignment="1">
      <alignment vertical="top" wrapText="1"/>
    </xf>
    <xf numFmtId="0" fontId="12" fillId="39" borderId="19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20" fillId="35" borderId="19" xfId="0" applyFont="1" applyFill="1" applyBorder="1" applyAlignment="1">
      <alignment vertical="top" wrapText="1"/>
    </xf>
    <xf numFmtId="0" fontId="20" fillId="35" borderId="19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vertical="top" wrapText="1"/>
    </xf>
    <xf numFmtId="4" fontId="12" fillId="0" borderId="19" xfId="0" applyNumberFormat="1" applyFont="1" applyBorder="1" applyAlignment="1">
      <alignment horizontal="center" vertical="top" wrapText="1"/>
    </xf>
    <xf numFmtId="4" fontId="12" fillId="39" borderId="19" xfId="0" applyNumberFormat="1" applyFont="1" applyFill="1" applyBorder="1" applyAlignment="1">
      <alignment horizontal="center" vertical="top" wrapText="1"/>
    </xf>
    <xf numFmtId="4" fontId="20" fillId="35" borderId="19" xfId="0" applyNumberFormat="1" applyFont="1" applyFill="1" applyBorder="1" applyAlignment="1">
      <alignment horizontal="center" vertical="top" wrapText="1"/>
    </xf>
    <xf numFmtId="4" fontId="12" fillId="0" borderId="19" xfId="0" applyNumberFormat="1" applyFont="1" applyFill="1" applyBorder="1" applyAlignment="1">
      <alignment horizontal="center" vertical="top" wrapText="1"/>
    </xf>
    <xf numFmtId="4" fontId="12" fillId="35" borderId="19" xfId="0" applyNumberFormat="1" applyFont="1" applyFill="1" applyBorder="1" applyAlignment="1">
      <alignment horizontal="center" vertical="top" wrapText="1"/>
    </xf>
    <xf numFmtId="0" fontId="33" fillId="0" borderId="19" xfId="0" applyFont="1" applyBorder="1" applyAlignment="1">
      <alignment horizontal="center"/>
    </xf>
    <xf numFmtId="0" fontId="33" fillId="0" borderId="3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vertical="top" wrapText="1"/>
    </xf>
    <xf numFmtId="0" fontId="28" fillId="0" borderId="60" xfId="0" applyFont="1" applyBorder="1" applyAlignment="1">
      <alignment horizontal="center" vertical="top" wrapText="1"/>
    </xf>
    <xf numFmtId="0" fontId="35" fillId="0" borderId="0" xfId="0" applyFont="1" applyAlignment="1">
      <alignment horizontal="left" wrapText="1"/>
    </xf>
    <xf numFmtId="0" fontId="23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7" fillId="0" borderId="26" xfId="0" applyFont="1" applyBorder="1" applyAlignment="1">
      <alignment horizontal="left" vertical="top" wrapText="1"/>
    </xf>
    <xf numFmtId="0" fontId="26" fillId="0" borderId="2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12" fillId="0" borderId="26" xfId="0" applyNumberFormat="1" applyFont="1" applyBorder="1" applyAlignment="1">
      <alignment horizontal="center" wrapText="1"/>
    </xf>
    <xf numFmtId="0" fontId="3" fillId="33" borderId="35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49" fontId="10" fillId="0" borderId="50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42" xfId="0" applyFont="1" applyFill="1" applyBorder="1" applyAlignment="1">
      <alignment horizontal="center" wrapText="1"/>
    </xf>
    <xf numFmtId="0" fontId="0" fillId="34" borderId="33" xfId="0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0" fillId="0" borderId="7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" fontId="1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4" fontId="12" fillId="0" borderId="0" xfId="0" applyNumberFormat="1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0" fontId="25" fillId="0" borderId="77" xfId="0" applyFont="1" applyBorder="1" applyAlignment="1">
      <alignment horizontal="center" vertical="top" wrapText="1"/>
    </xf>
    <xf numFmtId="0" fontId="25" fillId="0" borderId="45" xfId="0" applyFont="1" applyBorder="1" applyAlignment="1">
      <alignment horizontal="center" vertical="top" wrapText="1"/>
    </xf>
    <xf numFmtId="0" fontId="25" fillId="0" borderId="52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23" fillId="0" borderId="0" xfId="0" applyFont="1" applyAlignment="1">
      <alignment horizontal="center" wrapText="1"/>
    </xf>
    <xf numFmtId="0" fontId="25" fillId="0" borderId="29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PageLayoutView="0" workbookViewId="0" topLeftCell="B79">
      <selection activeCell="M113" sqref="M113"/>
    </sheetView>
  </sheetViews>
  <sheetFormatPr defaultColWidth="9.140625" defaultRowHeight="12.75"/>
  <cols>
    <col min="2" max="2" width="15.140625" style="0" customWidth="1"/>
    <col min="3" max="3" width="13.00390625" style="0" customWidth="1"/>
    <col min="4" max="4" width="17.7109375" style="0" customWidth="1"/>
    <col min="5" max="5" width="16.28125" style="0" customWidth="1"/>
    <col min="6" max="6" width="14.7109375" style="0" customWidth="1"/>
    <col min="7" max="7" width="15.57421875" style="0" customWidth="1"/>
    <col min="8" max="8" width="12.421875" style="0" customWidth="1"/>
    <col min="9" max="9" width="12.7109375" style="0" customWidth="1"/>
    <col min="10" max="10" width="14.8515625" style="0" customWidth="1"/>
    <col min="11" max="11" width="13.28125" style="0" customWidth="1"/>
    <col min="12" max="12" width="14.00390625" style="0" customWidth="1"/>
    <col min="13" max="13" width="12.140625" style="0" customWidth="1"/>
  </cols>
  <sheetData>
    <row r="1" spans="1:7" ht="15" customHeight="1">
      <c r="A1" s="184"/>
      <c r="B1" s="184"/>
      <c r="C1" s="184"/>
      <c r="D1" s="185"/>
      <c r="E1" s="500" t="s">
        <v>251</v>
      </c>
      <c r="F1" s="500"/>
      <c r="G1" s="500"/>
    </row>
    <row r="2" spans="1:7" ht="49.5" customHeight="1" thickBot="1">
      <c r="A2" s="184"/>
      <c r="B2" s="184"/>
      <c r="C2" s="184"/>
      <c r="D2" s="185"/>
      <c r="E2" s="501" t="s">
        <v>436</v>
      </c>
      <c r="F2" s="501"/>
      <c r="G2" s="501"/>
    </row>
    <row r="3" spans="1:7" ht="22.5" customHeight="1">
      <c r="A3" s="184"/>
      <c r="B3" s="184"/>
      <c r="C3" s="184"/>
      <c r="D3" s="185"/>
      <c r="E3" s="497" t="s">
        <v>284</v>
      </c>
      <c r="F3" s="497"/>
      <c r="G3" s="497"/>
    </row>
    <row r="4" spans="1:7" ht="15.75" thickBot="1">
      <c r="A4" s="184"/>
      <c r="B4" s="184"/>
      <c r="C4" s="184"/>
      <c r="D4" s="185"/>
      <c r="E4" s="186"/>
      <c r="F4" s="502" t="s">
        <v>404</v>
      </c>
      <c r="G4" s="502"/>
    </row>
    <row r="5" spans="1:7" ht="15">
      <c r="A5" s="184"/>
      <c r="B5" s="184"/>
      <c r="C5" s="184"/>
      <c r="D5" s="185"/>
      <c r="E5" s="187" t="s">
        <v>285</v>
      </c>
      <c r="F5" s="497" t="s">
        <v>286</v>
      </c>
      <c r="G5" s="497"/>
    </row>
    <row r="6" spans="1:7" ht="22.5" customHeight="1">
      <c r="A6" s="184"/>
      <c r="B6" s="184"/>
      <c r="C6" s="184"/>
      <c r="D6" s="185"/>
      <c r="E6" s="498" t="s">
        <v>459</v>
      </c>
      <c r="F6" s="498"/>
      <c r="G6" s="498"/>
    </row>
    <row r="7" spans="1:7" ht="15">
      <c r="A7" s="184"/>
      <c r="B7" s="184"/>
      <c r="C7" s="184"/>
      <c r="D7" s="185"/>
      <c r="E7" s="184"/>
      <c r="F7" s="184"/>
      <c r="G7" s="184"/>
    </row>
    <row r="8" spans="1:7" ht="18.75" customHeight="1">
      <c r="A8" s="499" t="s">
        <v>287</v>
      </c>
      <c r="B8" s="499"/>
      <c r="C8" s="499"/>
      <c r="D8" s="499"/>
      <c r="E8" s="499"/>
      <c r="F8" s="499"/>
      <c r="G8" s="499"/>
    </row>
    <row r="9" spans="1:7" ht="18.75" customHeight="1">
      <c r="A9" s="499" t="s">
        <v>437</v>
      </c>
      <c r="B9" s="499"/>
      <c r="C9" s="499"/>
      <c r="D9" s="499"/>
      <c r="E9" s="499"/>
      <c r="F9" s="499"/>
      <c r="G9" s="499"/>
    </row>
    <row r="10" spans="1:7" ht="16.5" thickBot="1">
      <c r="A10" s="189"/>
      <c r="B10" s="189"/>
      <c r="C10" s="189"/>
      <c r="D10" s="189"/>
      <c r="E10" s="189"/>
      <c r="F10" s="189"/>
      <c r="G10" s="190" t="s">
        <v>288</v>
      </c>
    </row>
    <row r="11" spans="1:7" ht="32.25" thickBot="1">
      <c r="A11" s="189"/>
      <c r="B11" s="189"/>
      <c r="C11" s="189"/>
      <c r="D11" s="189"/>
      <c r="E11" s="189"/>
      <c r="F11" s="191" t="s">
        <v>289</v>
      </c>
      <c r="G11" s="192"/>
    </row>
    <row r="12" spans="1:7" ht="16.5" thickBot="1">
      <c r="A12" s="496" t="s">
        <v>457</v>
      </c>
      <c r="B12" s="496"/>
      <c r="C12" s="496"/>
      <c r="D12" s="496"/>
      <c r="E12" s="496"/>
      <c r="F12" s="191" t="s">
        <v>290</v>
      </c>
      <c r="G12" s="348" t="s">
        <v>458</v>
      </c>
    </row>
    <row r="13" spans="1:7" ht="16.5" thickBot="1">
      <c r="A13" s="189"/>
      <c r="B13" s="189"/>
      <c r="C13" s="189"/>
      <c r="D13" s="189"/>
      <c r="E13" s="189"/>
      <c r="F13" s="191"/>
      <c r="G13" s="180"/>
    </row>
    <row r="14" spans="1:7" ht="16.5" thickBot="1">
      <c r="A14" s="191"/>
      <c r="B14" s="191"/>
      <c r="C14" s="191"/>
      <c r="D14" s="190"/>
      <c r="E14" s="191"/>
      <c r="F14" s="191"/>
      <c r="G14" s="180"/>
    </row>
    <row r="15" spans="1:7" ht="16.5" thickBot="1">
      <c r="A15" s="494" t="s">
        <v>291</v>
      </c>
      <c r="B15" s="494"/>
      <c r="C15" s="494"/>
      <c r="D15" s="495" t="s">
        <v>460</v>
      </c>
      <c r="E15" s="495"/>
      <c r="F15" s="191" t="s">
        <v>292</v>
      </c>
      <c r="G15" s="180"/>
    </row>
    <row r="16" spans="1:7" ht="16.5" thickBot="1">
      <c r="A16" s="494"/>
      <c r="B16" s="494"/>
      <c r="C16" s="494"/>
      <c r="D16" s="495"/>
      <c r="E16" s="495"/>
      <c r="F16" s="191"/>
      <c r="G16" s="180"/>
    </row>
    <row r="17" spans="1:7" ht="16.5" thickBot="1">
      <c r="A17" s="494"/>
      <c r="B17" s="494"/>
      <c r="C17" s="494"/>
      <c r="D17" s="495"/>
      <c r="E17" s="495"/>
      <c r="F17" s="191"/>
      <c r="G17" s="180"/>
    </row>
    <row r="18" spans="1:7" ht="19.5" customHeight="1" thickBot="1">
      <c r="A18" s="494"/>
      <c r="B18" s="494"/>
      <c r="C18" s="494"/>
      <c r="D18" s="495"/>
      <c r="E18" s="495"/>
      <c r="F18" s="193"/>
      <c r="G18" s="179"/>
    </row>
    <row r="19" spans="1:7" ht="16.5" thickBot="1">
      <c r="A19" s="494" t="s">
        <v>293</v>
      </c>
      <c r="B19" s="494"/>
      <c r="C19" s="494"/>
      <c r="D19" s="191">
        <v>2357004205</v>
      </c>
      <c r="E19" s="343">
        <v>235701001</v>
      </c>
      <c r="F19" s="190"/>
      <c r="G19" s="176"/>
    </row>
    <row r="20" spans="1:7" ht="16.5" thickBot="1">
      <c r="A20" s="494" t="s">
        <v>0</v>
      </c>
      <c r="B20" s="494"/>
      <c r="C20" s="494"/>
      <c r="D20" s="190"/>
      <c r="E20" s="190"/>
      <c r="F20" s="191" t="s">
        <v>294</v>
      </c>
      <c r="G20" s="194">
        <v>383</v>
      </c>
    </row>
    <row r="21" spans="1:7" ht="15.75" customHeight="1">
      <c r="A21" s="494" t="s">
        <v>295</v>
      </c>
      <c r="B21" s="494"/>
      <c r="C21" s="494"/>
      <c r="D21" s="495" t="s">
        <v>405</v>
      </c>
      <c r="E21" s="495"/>
      <c r="F21" s="191"/>
      <c r="G21" s="191"/>
    </row>
    <row r="22" spans="1:7" ht="11.25" customHeight="1">
      <c r="A22" s="494"/>
      <c r="B22" s="494"/>
      <c r="C22" s="494"/>
      <c r="D22" s="495"/>
      <c r="E22" s="495"/>
      <c r="F22" s="191"/>
      <c r="G22" s="191"/>
    </row>
    <row r="23" spans="1:7" ht="15.75">
      <c r="A23" s="494"/>
      <c r="B23" s="494"/>
      <c r="C23" s="494"/>
      <c r="D23" s="495"/>
      <c r="E23" s="495"/>
      <c r="F23" s="191"/>
      <c r="G23" s="191"/>
    </row>
    <row r="24" spans="1:7" ht="33.75" customHeight="1">
      <c r="A24" s="494" t="s">
        <v>296</v>
      </c>
      <c r="B24" s="494"/>
      <c r="C24" s="494"/>
      <c r="D24" s="495" t="s">
        <v>417</v>
      </c>
      <c r="E24" s="495"/>
      <c r="F24" s="191"/>
      <c r="G24" s="191"/>
    </row>
    <row r="25" spans="1:7" ht="15.75">
      <c r="A25" s="191"/>
      <c r="B25" s="191"/>
      <c r="C25" s="190"/>
      <c r="D25" s="190"/>
      <c r="E25" s="190"/>
      <c r="F25" s="191"/>
      <c r="G25" s="191"/>
    </row>
    <row r="26" spans="1:7" s="195" customFormat="1" ht="15.75" customHeight="1">
      <c r="A26" s="493" t="s">
        <v>297</v>
      </c>
      <c r="B26" s="493"/>
      <c r="C26" s="493"/>
      <c r="D26" s="493"/>
      <c r="E26" s="493"/>
      <c r="F26" s="493"/>
      <c r="G26" s="493"/>
    </row>
    <row r="27" spans="1:7" s="195" customFormat="1" ht="12">
      <c r="A27" s="346"/>
      <c r="B27" s="346"/>
      <c r="C27" s="346"/>
      <c r="D27" s="345"/>
      <c r="E27" s="346"/>
      <c r="F27" s="346"/>
      <c r="G27" s="346"/>
    </row>
    <row r="28" spans="1:7" s="195" customFormat="1" ht="27.75" customHeight="1">
      <c r="A28" s="414" t="s">
        <v>424</v>
      </c>
      <c r="B28" s="414"/>
      <c r="C28" s="414"/>
      <c r="D28" s="414"/>
      <c r="E28" s="414"/>
      <c r="F28" s="414"/>
      <c r="G28" s="414"/>
    </row>
    <row r="29" spans="1:7" s="195" customFormat="1" ht="13.5" customHeight="1">
      <c r="A29" s="414"/>
      <c r="B29" s="414"/>
      <c r="C29" s="414"/>
      <c r="D29" s="414"/>
      <c r="E29" s="414"/>
      <c r="F29" s="414"/>
      <c r="G29" s="414"/>
    </row>
    <row r="30" spans="1:7" s="195" customFormat="1" ht="39.75" customHeight="1">
      <c r="A30" s="414" t="s">
        <v>425</v>
      </c>
      <c r="B30" s="414"/>
      <c r="C30" s="414"/>
      <c r="D30" s="414"/>
      <c r="E30" s="414"/>
      <c r="F30" s="414"/>
      <c r="G30" s="414"/>
    </row>
    <row r="31" spans="1:7" s="195" customFormat="1" ht="12">
      <c r="A31" s="414"/>
      <c r="B31" s="414"/>
      <c r="C31" s="414"/>
      <c r="D31" s="414"/>
      <c r="E31" s="414"/>
      <c r="F31" s="414"/>
      <c r="G31" s="414"/>
    </row>
    <row r="32" spans="1:7" s="195" customFormat="1" ht="12.75" customHeight="1">
      <c r="A32" s="414" t="s">
        <v>298</v>
      </c>
      <c r="B32" s="414"/>
      <c r="C32" s="414"/>
      <c r="D32" s="414"/>
      <c r="E32" s="414"/>
      <c r="F32" s="414"/>
      <c r="G32" s="414"/>
    </row>
    <row r="33" spans="1:7" s="195" customFormat="1" ht="12">
      <c r="A33" s="490" t="s">
        <v>299</v>
      </c>
      <c r="B33" s="490"/>
      <c r="C33" s="490"/>
      <c r="D33" s="490"/>
      <c r="E33" s="490"/>
      <c r="F33" s="490"/>
      <c r="G33" s="490"/>
    </row>
    <row r="34" spans="1:13" s="195" customFormat="1" ht="21.75" customHeight="1">
      <c r="A34" s="347"/>
      <c r="B34" s="347"/>
      <c r="C34" s="347"/>
      <c r="D34" s="347"/>
      <c r="E34" s="347"/>
      <c r="F34" s="491"/>
      <c r="G34" s="492"/>
      <c r="H34" s="487" t="s">
        <v>300</v>
      </c>
      <c r="I34" s="487"/>
      <c r="J34" s="487" t="s">
        <v>301</v>
      </c>
      <c r="K34" s="487"/>
      <c r="L34" s="488" t="s">
        <v>4</v>
      </c>
      <c r="M34" s="489"/>
    </row>
    <row r="35" spans="1:13" s="195" customFormat="1" ht="12">
      <c r="A35" s="472" t="s">
        <v>302</v>
      </c>
      <c r="B35" s="472"/>
      <c r="C35" s="472"/>
      <c r="D35" s="472"/>
      <c r="E35" s="457"/>
      <c r="F35" s="472" t="s">
        <v>270</v>
      </c>
      <c r="G35" s="472"/>
      <c r="H35" s="472" t="s">
        <v>303</v>
      </c>
      <c r="I35" s="472"/>
      <c r="J35" s="472" t="s">
        <v>303</v>
      </c>
      <c r="K35" s="472"/>
      <c r="L35" s="472" t="s">
        <v>303</v>
      </c>
      <c r="M35" s="472"/>
    </row>
    <row r="36" spans="1:13" s="195" customFormat="1" ht="12">
      <c r="A36" s="478" t="s">
        <v>401</v>
      </c>
      <c r="B36" s="478"/>
      <c r="C36" s="478"/>
      <c r="D36" s="478"/>
      <c r="E36" s="478"/>
      <c r="F36" s="486">
        <f>H36+J36+L36</f>
        <v>52954897.9</v>
      </c>
      <c r="G36" s="486"/>
      <c r="H36" s="484">
        <f>H38+H44</f>
        <v>52954897.9</v>
      </c>
      <c r="I36" s="484"/>
      <c r="J36" s="484">
        <f>J38+J44</f>
        <v>0</v>
      </c>
      <c r="K36" s="484"/>
      <c r="L36" s="484">
        <f>L38+L44</f>
        <v>0</v>
      </c>
      <c r="M36" s="484"/>
    </row>
    <row r="37" spans="1:13" s="195" customFormat="1" ht="12">
      <c r="A37" s="473" t="s">
        <v>304</v>
      </c>
      <c r="B37" s="473"/>
      <c r="C37" s="473"/>
      <c r="D37" s="473"/>
      <c r="E37" s="473"/>
      <c r="F37" s="485"/>
      <c r="G37" s="485"/>
      <c r="H37" s="482"/>
      <c r="I37" s="482"/>
      <c r="J37" s="482"/>
      <c r="K37" s="482"/>
      <c r="L37" s="482"/>
      <c r="M37" s="482"/>
    </row>
    <row r="38" spans="1:13" s="195" customFormat="1" ht="14.25" customHeight="1">
      <c r="A38" s="475" t="s">
        <v>305</v>
      </c>
      <c r="B38" s="475"/>
      <c r="C38" s="475"/>
      <c r="D38" s="475"/>
      <c r="E38" s="475"/>
      <c r="F38" s="483">
        <f>H38+J38+L38</f>
        <v>40317781.28</v>
      </c>
      <c r="G38" s="483"/>
      <c r="H38" s="483">
        <f>SUM(H40:I43)</f>
        <v>40317781.28</v>
      </c>
      <c r="I38" s="483"/>
      <c r="J38" s="483">
        <f>SUM(J40:K43)</f>
        <v>0</v>
      </c>
      <c r="K38" s="483"/>
      <c r="L38" s="483">
        <f>SUM(L40:M43)</f>
        <v>0</v>
      </c>
      <c r="M38" s="483"/>
    </row>
    <row r="39" spans="1:13" s="195" customFormat="1" ht="12">
      <c r="A39" s="473" t="s">
        <v>306</v>
      </c>
      <c r="B39" s="473"/>
      <c r="C39" s="473"/>
      <c r="D39" s="473"/>
      <c r="E39" s="473"/>
      <c r="F39" s="482"/>
      <c r="G39" s="482"/>
      <c r="H39" s="482"/>
      <c r="I39" s="482"/>
      <c r="J39" s="482"/>
      <c r="K39" s="482"/>
      <c r="L39" s="482"/>
      <c r="M39" s="482"/>
    </row>
    <row r="40" spans="1:13" s="195" customFormat="1" ht="24" customHeight="1">
      <c r="A40" s="473" t="s">
        <v>307</v>
      </c>
      <c r="B40" s="473"/>
      <c r="C40" s="473"/>
      <c r="D40" s="473"/>
      <c r="E40" s="473"/>
      <c r="F40" s="482">
        <f>H40+J40+L40</f>
        <v>28797785.86</v>
      </c>
      <c r="G40" s="482"/>
      <c r="H40" s="482">
        <v>28797785.86</v>
      </c>
      <c r="I40" s="482"/>
      <c r="J40" s="482"/>
      <c r="K40" s="482"/>
      <c r="L40" s="482"/>
      <c r="M40" s="482"/>
    </row>
    <row r="41" spans="1:13" s="195" customFormat="1" ht="25.5" customHeight="1">
      <c r="A41" s="473" t="s">
        <v>308</v>
      </c>
      <c r="B41" s="473"/>
      <c r="C41" s="473"/>
      <c r="D41" s="473"/>
      <c r="E41" s="473"/>
      <c r="F41" s="482">
        <f>H41+J41+L41</f>
        <v>0</v>
      </c>
      <c r="G41" s="482"/>
      <c r="H41" s="482"/>
      <c r="I41" s="482"/>
      <c r="J41" s="482"/>
      <c r="K41" s="482"/>
      <c r="L41" s="482"/>
      <c r="M41" s="482"/>
    </row>
    <row r="42" spans="1:13" s="195" customFormat="1" ht="26.25" customHeight="1">
      <c r="A42" s="473" t="s">
        <v>309</v>
      </c>
      <c r="B42" s="473"/>
      <c r="C42" s="473"/>
      <c r="D42" s="473"/>
      <c r="E42" s="473"/>
      <c r="F42" s="482">
        <f>H42+J42+L42</f>
        <v>0</v>
      </c>
      <c r="G42" s="482"/>
      <c r="H42" s="482"/>
      <c r="I42" s="482"/>
      <c r="J42" s="482"/>
      <c r="K42" s="482"/>
      <c r="L42" s="482"/>
      <c r="M42" s="482"/>
    </row>
    <row r="43" spans="1:13" s="195" customFormat="1" ht="15.75" customHeight="1">
      <c r="A43" s="473" t="s">
        <v>310</v>
      </c>
      <c r="B43" s="473"/>
      <c r="C43" s="473"/>
      <c r="D43" s="473"/>
      <c r="E43" s="473"/>
      <c r="F43" s="482">
        <f>H43+J43+L43</f>
        <v>11519995.42</v>
      </c>
      <c r="G43" s="482"/>
      <c r="H43" s="482">
        <v>11519995.42</v>
      </c>
      <c r="I43" s="482"/>
      <c r="J43" s="482"/>
      <c r="K43" s="482"/>
      <c r="L43" s="482"/>
      <c r="M43" s="482"/>
    </row>
    <row r="44" spans="1:13" s="195" customFormat="1" ht="15" customHeight="1">
      <c r="A44" s="475" t="s">
        <v>311</v>
      </c>
      <c r="B44" s="475"/>
      <c r="C44" s="475"/>
      <c r="D44" s="475"/>
      <c r="E44" s="475"/>
      <c r="F44" s="483">
        <f>H44+J44+L44</f>
        <v>12637116.62</v>
      </c>
      <c r="G44" s="483"/>
      <c r="H44" s="483">
        <f>SUM(H46:I47)</f>
        <v>12637116.62</v>
      </c>
      <c r="I44" s="483"/>
      <c r="J44" s="483">
        <f>SUM(J46:K47)</f>
        <v>0</v>
      </c>
      <c r="K44" s="483"/>
      <c r="L44" s="483">
        <f>SUM(L46:M47)</f>
        <v>0</v>
      </c>
      <c r="M44" s="483"/>
    </row>
    <row r="45" spans="1:13" s="195" customFormat="1" ht="12">
      <c r="A45" s="473" t="s">
        <v>306</v>
      </c>
      <c r="B45" s="473"/>
      <c r="C45" s="473"/>
      <c r="D45" s="473"/>
      <c r="E45" s="473"/>
      <c r="F45" s="482"/>
      <c r="G45" s="482"/>
      <c r="H45" s="482"/>
      <c r="I45" s="482"/>
      <c r="J45" s="482"/>
      <c r="K45" s="482"/>
      <c r="L45" s="482"/>
      <c r="M45" s="482"/>
    </row>
    <row r="46" spans="1:13" s="195" customFormat="1" ht="14.25" customHeight="1">
      <c r="A46" s="473" t="s">
        <v>312</v>
      </c>
      <c r="B46" s="473"/>
      <c r="C46" s="473"/>
      <c r="D46" s="473"/>
      <c r="E46" s="473"/>
      <c r="F46" s="482">
        <f>H46+J46+L46</f>
        <v>11423860.42</v>
      </c>
      <c r="G46" s="482"/>
      <c r="H46" s="482">
        <v>11423860.42</v>
      </c>
      <c r="I46" s="482"/>
      <c r="J46" s="482"/>
      <c r="K46" s="482"/>
      <c r="L46" s="482"/>
      <c r="M46" s="482"/>
    </row>
    <row r="47" spans="1:13" s="195" customFormat="1" ht="15" customHeight="1">
      <c r="A47" s="473" t="s">
        <v>313</v>
      </c>
      <c r="B47" s="473"/>
      <c r="C47" s="473"/>
      <c r="D47" s="473"/>
      <c r="E47" s="473"/>
      <c r="F47" s="482">
        <f>H47+J47+L47</f>
        <v>1213256.2</v>
      </c>
      <c r="G47" s="482"/>
      <c r="H47" s="482">
        <v>1213256.2</v>
      </c>
      <c r="I47" s="482"/>
      <c r="J47" s="482"/>
      <c r="K47" s="482"/>
      <c r="L47" s="482"/>
      <c r="M47" s="482"/>
    </row>
    <row r="48" spans="1:13" s="195" customFormat="1" ht="12">
      <c r="A48" s="478" t="s">
        <v>314</v>
      </c>
      <c r="B48" s="478"/>
      <c r="C48" s="478"/>
      <c r="D48" s="478"/>
      <c r="E48" s="478"/>
      <c r="F48" s="479">
        <f>F50+F51+F63</f>
        <v>0</v>
      </c>
      <c r="G48" s="479"/>
      <c r="H48" s="479">
        <f>H50+H51+H63</f>
        <v>0</v>
      </c>
      <c r="I48" s="479"/>
      <c r="J48" s="479">
        <f>J50+J51+J63</f>
        <v>0</v>
      </c>
      <c r="K48" s="479"/>
      <c r="L48" s="479">
        <f>L50+L51+L63</f>
        <v>0</v>
      </c>
      <c r="M48" s="479"/>
    </row>
    <row r="49" spans="1:13" s="195" customFormat="1" ht="12">
      <c r="A49" s="473" t="s">
        <v>304</v>
      </c>
      <c r="B49" s="473"/>
      <c r="C49" s="473"/>
      <c r="D49" s="473"/>
      <c r="E49" s="473"/>
      <c r="F49" s="472"/>
      <c r="G49" s="472"/>
      <c r="H49" s="472"/>
      <c r="I49" s="472"/>
      <c r="J49" s="472"/>
      <c r="K49" s="472"/>
      <c r="L49" s="472"/>
      <c r="M49" s="472"/>
    </row>
    <row r="50" spans="1:13" s="195" customFormat="1" ht="27" customHeight="1">
      <c r="A50" s="475" t="s">
        <v>408</v>
      </c>
      <c r="B50" s="475"/>
      <c r="C50" s="475"/>
      <c r="D50" s="475"/>
      <c r="E50" s="475"/>
      <c r="F50" s="476">
        <f>H50+J50+L50</f>
        <v>0</v>
      </c>
      <c r="G50" s="476"/>
      <c r="H50" s="476"/>
      <c r="I50" s="476"/>
      <c r="J50" s="476"/>
      <c r="K50" s="476"/>
      <c r="L50" s="476"/>
      <c r="M50" s="476"/>
    </row>
    <row r="51" spans="1:13" s="195" customFormat="1" ht="24" customHeight="1">
      <c r="A51" s="475" t="s">
        <v>409</v>
      </c>
      <c r="B51" s="475"/>
      <c r="C51" s="475"/>
      <c r="D51" s="475"/>
      <c r="E51" s="475"/>
      <c r="F51" s="476">
        <f>H51+J51+L51</f>
        <v>0</v>
      </c>
      <c r="G51" s="476"/>
      <c r="H51" s="476">
        <f>SUM(H53:I62)</f>
        <v>0</v>
      </c>
      <c r="I51" s="476"/>
      <c r="J51" s="476">
        <f>SUM(J53:K62)</f>
        <v>0</v>
      </c>
      <c r="K51" s="476"/>
      <c r="L51" s="476">
        <f>SUM(L53:M62)</f>
        <v>0</v>
      </c>
      <c r="M51" s="476"/>
    </row>
    <row r="52" spans="1:13" s="195" customFormat="1" ht="12">
      <c r="A52" s="473" t="s">
        <v>306</v>
      </c>
      <c r="B52" s="473"/>
      <c r="C52" s="473"/>
      <c r="D52" s="473"/>
      <c r="E52" s="473"/>
      <c r="F52" s="472"/>
      <c r="G52" s="472"/>
      <c r="H52" s="472"/>
      <c r="I52" s="472"/>
      <c r="J52" s="472"/>
      <c r="K52" s="472"/>
      <c r="L52" s="472"/>
      <c r="M52" s="472"/>
    </row>
    <row r="53" spans="1:13" s="195" customFormat="1" ht="12">
      <c r="A53" s="473" t="s">
        <v>315</v>
      </c>
      <c r="B53" s="473"/>
      <c r="C53" s="473"/>
      <c r="D53" s="473"/>
      <c r="E53" s="473"/>
      <c r="F53" s="472">
        <f>H53+J53+L53</f>
        <v>0</v>
      </c>
      <c r="G53" s="472"/>
      <c r="H53" s="472"/>
      <c r="I53" s="472"/>
      <c r="J53" s="472"/>
      <c r="K53" s="472"/>
      <c r="L53" s="472"/>
      <c r="M53" s="472"/>
    </row>
    <row r="54" spans="1:13" s="195" customFormat="1" ht="12.75" customHeight="1">
      <c r="A54" s="473" t="s">
        <v>316</v>
      </c>
      <c r="B54" s="473"/>
      <c r="C54" s="473"/>
      <c r="D54" s="473"/>
      <c r="E54" s="473"/>
      <c r="F54" s="472">
        <f>H54+J54+L54</f>
        <v>0</v>
      </c>
      <c r="G54" s="472"/>
      <c r="H54" s="472"/>
      <c r="I54" s="472"/>
      <c r="J54" s="472"/>
      <c r="K54" s="472"/>
      <c r="L54" s="472"/>
      <c r="M54" s="472"/>
    </row>
    <row r="55" spans="1:13" s="195" customFormat="1" ht="12.75" customHeight="1">
      <c r="A55" s="473" t="s">
        <v>317</v>
      </c>
      <c r="B55" s="473"/>
      <c r="C55" s="473"/>
      <c r="D55" s="473"/>
      <c r="E55" s="473"/>
      <c r="F55" s="472">
        <f>H55+J55+L55</f>
        <v>0</v>
      </c>
      <c r="G55" s="472"/>
      <c r="H55" s="472"/>
      <c r="I55" s="472"/>
      <c r="J55" s="472"/>
      <c r="K55" s="472"/>
      <c r="L55" s="472"/>
      <c r="M55" s="472"/>
    </row>
    <row r="56" spans="1:13" s="195" customFormat="1" ht="12" customHeight="1">
      <c r="A56" s="473" t="s">
        <v>318</v>
      </c>
      <c r="B56" s="473"/>
      <c r="C56" s="473"/>
      <c r="D56" s="473"/>
      <c r="E56" s="473"/>
      <c r="F56" s="472">
        <f aca="true" t="shared" si="0" ref="F56:F62">H56+J56+L56</f>
        <v>0</v>
      </c>
      <c r="G56" s="472"/>
      <c r="H56" s="472"/>
      <c r="I56" s="472"/>
      <c r="J56" s="472"/>
      <c r="K56" s="472"/>
      <c r="L56" s="472"/>
      <c r="M56" s="472"/>
    </row>
    <row r="57" spans="1:13" s="195" customFormat="1" ht="12">
      <c r="A57" s="473" t="s">
        <v>319</v>
      </c>
      <c r="B57" s="473"/>
      <c r="C57" s="473"/>
      <c r="D57" s="473"/>
      <c r="E57" s="473"/>
      <c r="F57" s="472">
        <f t="shared" si="0"/>
        <v>0</v>
      </c>
      <c r="G57" s="472"/>
      <c r="H57" s="472"/>
      <c r="I57" s="472"/>
      <c r="J57" s="472"/>
      <c r="K57" s="472"/>
      <c r="L57" s="472"/>
      <c r="M57" s="472"/>
    </row>
    <row r="58" spans="1:13" s="195" customFormat="1" ht="13.5" customHeight="1">
      <c r="A58" s="473" t="s">
        <v>320</v>
      </c>
      <c r="B58" s="473"/>
      <c r="C58" s="473"/>
      <c r="D58" s="473"/>
      <c r="E58" s="473"/>
      <c r="F58" s="472">
        <f t="shared" si="0"/>
        <v>0</v>
      </c>
      <c r="G58" s="472"/>
      <c r="H58" s="472"/>
      <c r="I58" s="472"/>
      <c r="J58" s="472"/>
      <c r="K58" s="472"/>
      <c r="L58" s="472"/>
      <c r="M58" s="472"/>
    </row>
    <row r="59" spans="1:13" s="195" customFormat="1" ht="11.25" customHeight="1">
      <c r="A59" s="473" t="s">
        <v>321</v>
      </c>
      <c r="B59" s="473"/>
      <c r="C59" s="473"/>
      <c r="D59" s="473"/>
      <c r="E59" s="473"/>
      <c r="F59" s="472">
        <f t="shared" si="0"/>
        <v>0</v>
      </c>
      <c r="G59" s="472"/>
      <c r="H59" s="472"/>
      <c r="I59" s="472"/>
      <c r="J59" s="472"/>
      <c r="K59" s="472"/>
      <c r="L59" s="472"/>
      <c r="M59" s="472"/>
    </row>
    <row r="60" spans="1:13" s="195" customFormat="1" ht="12.75" customHeight="1">
      <c r="A60" s="473" t="s">
        <v>322</v>
      </c>
      <c r="B60" s="473"/>
      <c r="C60" s="473"/>
      <c r="D60" s="473"/>
      <c r="E60" s="473"/>
      <c r="F60" s="472">
        <f t="shared" si="0"/>
        <v>0</v>
      </c>
      <c r="G60" s="472"/>
      <c r="H60" s="472"/>
      <c r="I60" s="472"/>
      <c r="J60" s="472"/>
      <c r="K60" s="472"/>
      <c r="L60" s="472"/>
      <c r="M60" s="472"/>
    </row>
    <row r="61" spans="1:13" s="195" customFormat="1" ht="13.5" customHeight="1">
      <c r="A61" s="473" t="s">
        <v>323</v>
      </c>
      <c r="B61" s="473"/>
      <c r="C61" s="473"/>
      <c r="D61" s="473"/>
      <c r="E61" s="473"/>
      <c r="F61" s="472">
        <f t="shared" si="0"/>
        <v>0</v>
      </c>
      <c r="G61" s="472"/>
      <c r="H61" s="472"/>
      <c r="I61" s="472"/>
      <c r="J61" s="472"/>
      <c r="K61" s="472"/>
      <c r="L61" s="472"/>
      <c r="M61" s="472"/>
    </row>
    <row r="62" spans="1:13" s="195" customFormat="1" ht="13.5" customHeight="1">
      <c r="A62" s="473" t="s">
        <v>324</v>
      </c>
      <c r="B62" s="473"/>
      <c r="C62" s="473"/>
      <c r="D62" s="473"/>
      <c r="E62" s="473"/>
      <c r="F62" s="472">
        <f t="shared" si="0"/>
        <v>0</v>
      </c>
      <c r="G62" s="472"/>
      <c r="H62" s="472"/>
      <c r="I62" s="472"/>
      <c r="J62" s="472"/>
      <c r="K62" s="472"/>
      <c r="L62" s="472"/>
      <c r="M62" s="472"/>
    </row>
    <row r="63" spans="1:13" s="195" customFormat="1" ht="24" customHeight="1">
      <c r="A63" s="475" t="s">
        <v>325</v>
      </c>
      <c r="B63" s="475"/>
      <c r="C63" s="475"/>
      <c r="D63" s="475"/>
      <c r="E63" s="475"/>
      <c r="F63" s="476">
        <f>H63+L63+J63</f>
        <v>0</v>
      </c>
      <c r="G63" s="476"/>
      <c r="H63" s="476">
        <f>SUM(H65:I74)</f>
        <v>0</v>
      </c>
      <c r="I63" s="476"/>
      <c r="J63" s="476">
        <f>SUM(J65:K74)</f>
        <v>0</v>
      </c>
      <c r="K63" s="476"/>
      <c r="L63" s="476">
        <f>SUM(L65:M74)</f>
        <v>0</v>
      </c>
      <c r="M63" s="476"/>
    </row>
    <row r="64" spans="1:13" s="195" customFormat="1" ht="12">
      <c r="A64" s="473" t="s">
        <v>306</v>
      </c>
      <c r="B64" s="473"/>
      <c r="C64" s="473"/>
      <c r="D64" s="473"/>
      <c r="E64" s="473"/>
      <c r="F64" s="472"/>
      <c r="G64" s="472"/>
      <c r="H64" s="472"/>
      <c r="I64" s="472"/>
      <c r="J64" s="472"/>
      <c r="K64" s="472"/>
      <c r="L64" s="472"/>
      <c r="M64" s="472"/>
    </row>
    <row r="65" spans="1:13" s="195" customFormat="1" ht="12">
      <c r="A65" s="481" t="s">
        <v>326</v>
      </c>
      <c r="B65" s="481"/>
      <c r="C65" s="481"/>
      <c r="D65" s="481"/>
      <c r="E65" s="481"/>
      <c r="F65" s="480">
        <f>H65+J65+L65</f>
        <v>0</v>
      </c>
      <c r="G65" s="480"/>
      <c r="H65" s="480"/>
      <c r="I65" s="480"/>
      <c r="J65" s="480"/>
      <c r="K65" s="480"/>
      <c r="L65" s="480"/>
      <c r="M65" s="480"/>
    </row>
    <row r="66" spans="1:13" s="195" customFormat="1" ht="12.75" customHeight="1">
      <c r="A66" s="473" t="s">
        <v>327</v>
      </c>
      <c r="B66" s="473"/>
      <c r="C66" s="473"/>
      <c r="D66" s="473"/>
      <c r="E66" s="473"/>
      <c r="F66" s="480">
        <f aca="true" t="shared" si="1" ref="F66:F74">H66+J66+L66</f>
        <v>0</v>
      </c>
      <c r="G66" s="480"/>
      <c r="H66" s="472"/>
      <c r="I66" s="472"/>
      <c r="J66" s="472"/>
      <c r="K66" s="472"/>
      <c r="L66" s="472"/>
      <c r="M66" s="472"/>
    </row>
    <row r="67" spans="1:13" s="195" customFormat="1" ht="12.75" customHeight="1">
      <c r="A67" s="473" t="s">
        <v>328</v>
      </c>
      <c r="B67" s="473"/>
      <c r="C67" s="473"/>
      <c r="D67" s="473"/>
      <c r="E67" s="473"/>
      <c r="F67" s="480">
        <f t="shared" si="1"/>
        <v>0</v>
      </c>
      <c r="G67" s="480"/>
      <c r="H67" s="472"/>
      <c r="I67" s="472"/>
      <c r="J67" s="472"/>
      <c r="K67" s="472"/>
      <c r="L67" s="472"/>
      <c r="M67" s="472"/>
    </row>
    <row r="68" spans="1:13" s="195" customFormat="1" ht="12" customHeight="1">
      <c r="A68" s="473" t="s">
        <v>329</v>
      </c>
      <c r="B68" s="473"/>
      <c r="C68" s="473"/>
      <c r="D68" s="473"/>
      <c r="E68" s="473"/>
      <c r="F68" s="480">
        <f t="shared" si="1"/>
        <v>0</v>
      </c>
      <c r="G68" s="480"/>
      <c r="H68" s="472"/>
      <c r="I68" s="472"/>
      <c r="J68" s="472"/>
      <c r="K68" s="472"/>
      <c r="L68" s="472"/>
      <c r="M68" s="472"/>
    </row>
    <row r="69" spans="1:13" s="195" customFormat="1" ht="12">
      <c r="A69" s="473" t="s">
        <v>330</v>
      </c>
      <c r="B69" s="473"/>
      <c r="C69" s="473"/>
      <c r="D69" s="473"/>
      <c r="E69" s="473"/>
      <c r="F69" s="480">
        <f t="shared" si="1"/>
        <v>0</v>
      </c>
      <c r="G69" s="480"/>
      <c r="H69" s="472"/>
      <c r="I69" s="472"/>
      <c r="J69" s="472"/>
      <c r="K69" s="472"/>
      <c r="L69" s="472"/>
      <c r="M69" s="472"/>
    </row>
    <row r="70" spans="1:13" s="195" customFormat="1" ht="11.25" customHeight="1">
      <c r="A70" s="473" t="s">
        <v>331</v>
      </c>
      <c r="B70" s="473"/>
      <c r="C70" s="473"/>
      <c r="D70" s="473"/>
      <c r="E70" s="473"/>
      <c r="F70" s="480">
        <f t="shared" si="1"/>
        <v>0</v>
      </c>
      <c r="G70" s="480"/>
      <c r="H70" s="472"/>
      <c r="I70" s="472"/>
      <c r="J70" s="472"/>
      <c r="K70" s="472"/>
      <c r="L70" s="472"/>
      <c r="M70" s="472"/>
    </row>
    <row r="71" spans="1:13" s="195" customFormat="1" ht="12.75" customHeight="1">
      <c r="A71" s="473" t="s">
        <v>332</v>
      </c>
      <c r="B71" s="473"/>
      <c r="C71" s="473"/>
      <c r="D71" s="473"/>
      <c r="E71" s="473"/>
      <c r="F71" s="480">
        <f t="shared" si="1"/>
        <v>0</v>
      </c>
      <c r="G71" s="480"/>
      <c r="H71" s="472"/>
      <c r="I71" s="472"/>
      <c r="J71" s="472"/>
      <c r="K71" s="472"/>
      <c r="L71" s="472"/>
      <c r="M71" s="472"/>
    </row>
    <row r="72" spans="1:13" s="195" customFormat="1" ht="13.5" customHeight="1">
      <c r="A72" s="473" t="s">
        <v>333</v>
      </c>
      <c r="B72" s="473"/>
      <c r="C72" s="473"/>
      <c r="D72" s="473"/>
      <c r="E72" s="473"/>
      <c r="F72" s="480">
        <f t="shared" si="1"/>
        <v>0</v>
      </c>
      <c r="G72" s="480"/>
      <c r="H72" s="472"/>
      <c r="I72" s="472"/>
      <c r="J72" s="472"/>
      <c r="K72" s="472"/>
      <c r="L72" s="472"/>
      <c r="M72" s="472"/>
    </row>
    <row r="73" spans="1:13" s="195" customFormat="1" ht="12.75" customHeight="1">
      <c r="A73" s="473" t="s">
        <v>334</v>
      </c>
      <c r="B73" s="473"/>
      <c r="C73" s="473"/>
      <c r="D73" s="473"/>
      <c r="E73" s="473"/>
      <c r="F73" s="480">
        <f t="shared" si="1"/>
        <v>0</v>
      </c>
      <c r="G73" s="480"/>
      <c r="H73" s="472"/>
      <c r="I73" s="472"/>
      <c r="J73" s="472"/>
      <c r="K73" s="472"/>
      <c r="L73" s="472"/>
      <c r="M73" s="472"/>
    </row>
    <row r="74" spans="1:13" s="195" customFormat="1" ht="13.5" customHeight="1">
      <c r="A74" s="473" t="s">
        <v>335</v>
      </c>
      <c r="B74" s="473"/>
      <c r="C74" s="473"/>
      <c r="D74" s="473"/>
      <c r="E74" s="473"/>
      <c r="F74" s="480">
        <f t="shared" si="1"/>
        <v>0</v>
      </c>
      <c r="G74" s="480"/>
      <c r="H74" s="472"/>
      <c r="I74" s="472"/>
      <c r="J74" s="472"/>
      <c r="K74" s="472"/>
      <c r="L74" s="472"/>
      <c r="M74" s="472"/>
    </row>
    <row r="75" spans="1:13" s="195" customFormat="1" ht="12">
      <c r="A75" s="478" t="s">
        <v>336</v>
      </c>
      <c r="B75" s="478"/>
      <c r="C75" s="478"/>
      <c r="D75" s="478"/>
      <c r="E75" s="478"/>
      <c r="F75" s="479">
        <f>H75+J75+L75</f>
        <v>32082.75</v>
      </c>
      <c r="G75" s="479"/>
      <c r="H75" s="479">
        <f>H77+H78+H93</f>
        <v>14850</v>
      </c>
      <c r="I75" s="479"/>
      <c r="J75" s="479">
        <f>J77+J78+J93</f>
        <v>0</v>
      </c>
      <c r="K75" s="479"/>
      <c r="L75" s="479">
        <f>L77+L78+L93</f>
        <v>17232.75</v>
      </c>
      <c r="M75" s="479"/>
    </row>
    <row r="76" spans="1:13" s="195" customFormat="1" ht="12">
      <c r="A76" s="473" t="s">
        <v>304</v>
      </c>
      <c r="B76" s="473"/>
      <c r="C76" s="473"/>
      <c r="D76" s="473"/>
      <c r="E76" s="473"/>
      <c r="F76" s="472"/>
      <c r="G76" s="472"/>
      <c r="H76" s="472"/>
      <c r="I76" s="472"/>
      <c r="J76" s="472"/>
      <c r="K76" s="472"/>
      <c r="L76" s="472"/>
      <c r="M76" s="472"/>
    </row>
    <row r="77" spans="1:13" s="195" customFormat="1" ht="13.5" customHeight="1">
      <c r="A77" s="475" t="s">
        <v>337</v>
      </c>
      <c r="B77" s="475"/>
      <c r="C77" s="475"/>
      <c r="D77" s="475"/>
      <c r="E77" s="475"/>
      <c r="F77" s="476">
        <f>H77+J77+L77</f>
        <v>14850</v>
      </c>
      <c r="G77" s="476"/>
      <c r="H77" s="476">
        <v>14850</v>
      </c>
      <c r="I77" s="476"/>
      <c r="J77" s="476"/>
      <c r="K77" s="476"/>
      <c r="L77" s="476"/>
      <c r="M77" s="476"/>
    </row>
    <row r="78" spans="1:13" s="195" customFormat="1" ht="24.75" customHeight="1">
      <c r="A78" s="475" t="s">
        <v>411</v>
      </c>
      <c r="B78" s="475"/>
      <c r="C78" s="475"/>
      <c r="D78" s="475"/>
      <c r="E78" s="475"/>
      <c r="F78" s="476">
        <f>H78+J78+L78</f>
        <v>0</v>
      </c>
      <c r="G78" s="476"/>
      <c r="H78" s="476">
        <f>SUM(H80:I92)</f>
        <v>0</v>
      </c>
      <c r="I78" s="476"/>
      <c r="J78" s="476">
        <f>SUM(J80:K92)</f>
        <v>0</v>
      </c>
      <c r="K78" s="476"/>
      <c r="L78" s="476">
        <f>SUM(L80:M92)</f>
        <v>0</v>
      </c>
      <c r="M78" s="476"/>
    </row>
    <row r="79" spans="1:13" s="195" customFormat="1" ht="12">
      <c r="A79" s="473" t="s">
        <v>306</v>
      </c>
      <c r="B79" s="473"/>
      <c r="C79" s="473"/>
      <c r="D79" s="473"/>
      <c r="E79" s="473"/>
      <c r="F79" s="472"/>
      <c r="G79" s="472"/>
      <c r="H79" s="472"/>
      <c r="I79" s="472"/>
      <c r="J79" s="472"/>
      <c r="K79" s="472"/>
      <c r="L79" s="472"/>
      <c r="M79" s="472"/>
    </row>
    <row r="80" spans="1:13" s="195" customFormat="1" ht="14.25" customHeight="1">
      <c r="A80" s="473" t="s">
        <v>338</v>
      </c>
      <c r="B80" s="473"/>
      <c r="C80" s="473"/>
      <c r="D80" s="473"/>
      <c r="E80" s="473"/>
      <c r="F80" s="472">
        <f>H80+J80+L80</f>
        <v>0</v>
      </c>
      <c r="G80" s="472"/>
      <c r="H80" s="472"/>
      <c r="I80" s="472"/>
      <c r="J80" s="472"/>
      <c r="K80" s="472"/>
      <c r="L80" s="472"/>
      <c r="M80" s="472"/>
    </row>
    <row r="81" spans="1:13" s="195" customFormat="1" ht="12">
      <c r="A81" s="473" t="s">
        <v>339</v>
      </c>
      <c r="B81" s="473"/>
      <c r="C81" s="473"/>
      <c r="D81" s="473"/>
      <c r="E81" s="473"/>
      <c r="F81" s="472">
        <f aca="true" t="shared" si="2" ref="F81:F92">H81+J81+L81</f>
        <v>0</v>
      </c>
      <c r="G81" s="472"/>
      <c r="H81" s="472"/>
      <c r="I81" s="472"/>
      <c r="J81" s="472"/>
      <c r="K81" s="472"/>
      <c r="L81" s="472"/>
      <c r="M81" s="472"/>
    </row>
    <row r="82" spans="1:13" s="195" customFormat="1" ht="12">
      <c r="A82" s="473" t="s">
        <v>340</v>
      </c>
      <c r="B82" s="473"/>
      <c r="C82" s="473"/>
      <c r="D82" s="473"/>
      <c r="E82" s="473"/>
      <c r="F82" s="472">
        <f>H82+J82+L82</f>
        <v>0</v>
      </c>
      <c r="G82" s="472"/>
      <c r="H82" s="472"/>
      <c r="I82" s="472"/>
      <c r="J82" s="472"/>
      <c r="K82" s="472"/>
      <c r="L82" s="472"/>
      <c r="M82" s="472"/>
    </row>
    <row r="83" spans="1:13" s="195" customFormat="1" ht="12">
      <c r="A83" s="473" t="s">
        <v>341</v>
      </c>
      <c r="B83" s="473"/>
      <c r="C83" s="473"/>
      <c r="D83" s="473"/>
      <c r="E83" s="473"/>
      <c r="F83" s="472">
        <f>H83+J83+L83</f>
        <v>0</v>
      </c>
      <c r="G83" s="472"/>
      <c r="H83" s="472"/>
      <c r="I83" s="472"/>
      <c r="J83" s="472"/>
      <c r="K83" s="472"/>
      <c r="L83" s="472"/>
      <c r="M83" s="472"/>
    </row>
    <row r="84" spans="1:13" s="195" customFormat="1" ht="12" customHeight="1">
      <c r="A84" s="473" t="s">
        <v>342</v>
      </c>
      <c r="B84" s="473"/>
      <c r="C84" s="473"/>
      <c r="D84" s="473"/>
      <c r="E84" s="473"/>
      <c r="F84" s="472">
        <f>H84+J84+L84</f>
        <v>0</v>
      </c>
      <c r="G84" s="472"/>
      <c r="H84" s="472"/>
      <c r="I84" s="472"/>
      <c r="J84" s="472"/>
      <c r="K84" s="472"/>
      <c r="L84" s="472"/>
      <c r="M84" s="472"/>
    </row>
    <row r="85" spans="1:13" s="195" customFormat="1" ht="12">
      <c r="A85" s="473" t="s">
        <v>343</v>
      </c>
      <c r="B85" s="473"/>
      <c r="C85" s="473"/>
      <c r="D85" s="473"/>
      <c r="E85" s="473"/>
      <c r="F85" s="472">
        <f t="shared" si="2"/>
        <v>0</v>
      </c>
      <c r="G85" s="472"/>
      <c r="H85" s="472"/>
      <c r="I85" s="472"/>
      <c r="J85" s="472"/>
      <c r="K85" s="472"/>
      <c r="L85" s="472"/>
      <c r="M85" s="472"/>
    </row>
    <row r="86" spans="1:13" s="195" customFormat="1" ht="12">
      <c r="A86" s="473" t="s">
        <v>344</v>
      </c>
      <c r="B86" s="473"/>
      <c r="C86" s="473"/>
      <c r="D86" s="473"/>
      <c r="E86" s="473"/>
      <c r="F86" s="472">
        <f t="shared" si="2"/>
        <v>0</v>
      </c>
      <c r="G86" s="472"/>
      <c r="H86" s="472"/>
      <c r="I86" s="472"/>
      <c r="J86" s="472"/>
      <c r="K86" s="472"/>
      <c r="L86" s="472"/>
      <c r="M86" s="472"/>
    </row>
    <row r="87" spans="1:13" s="195" customFormat="1" ht="14.25" customHeight="1">
      <c r="A87" s="473" t="s">
        <v>345</v>
      </c>
      <c r="B87" s="473"/>
      <c r="C87" s="473"/>
      <c r="D87" s="473"/>
      <c r="E87" s="473"/>
      <c r="F87" s="472">
        <f t="shared" si="2"/>
        <v>0</v>
      </c>
      <c r="G87" s="472"/>
      <c r="H87" s="472"/>
      <c r="I87" s="472"/>
      <c r="J87" s="472"/>
      <c r="K87" s="472"/>
      <c r="L87" s="472"/>
      <c r="M87" s="472"/>
    </row>
    <row r="88" spans="1:13" s="195" customFormat="1" ht="13.5" customHeight="1">
      <c r="A88" s="473" t="s">
        <v>346</v>
      </c>
      <c r="B88" s="473"/>
      <c r="C88" s="473"/>
      <c r="D88" s="473"/>
      <c r="E88" s="473"/>
      <c r="F88" s="472">
        <f t="shared" si="2"/>
        <v>0</v>
      </c>
      <c r="G88" s="472"/>
      <c r="H88" s="472"/>
      <c r="I88" s="472"/>
      <c r="J88" s="472"/>
      <c r="K88" s="472"/>
      <c r="L88" s="472"/>
      <c r="M88" s="472"/>
    </row>
    <row r="89" spans="1:13" s="195" customFormat="1" ht="11.25" customHeight="1">
      <c r="A89" s="473" t="s">
        <v>347</v>
      </c>
      <c r="B89" s="473"/>
      <c r="C89" s="473"/>
      <c r="D89" s="473"/>
      <c r="E89" s="473"/>
      <c r="F89" s="472">
        <f t="shared" si="2"/>
        <v>0</v>
      </c>
      <c r="G89" s="472"/>
      <c r="H89" s="472"/>
      <c r="I89" s="472"/>
      <c r="J89" s="472"/>
      <c r="K89" s="472"/>
      <c r="L89" s="472"/>
      <c r="M89" s="472"/>
    </row>
    <row r="90" spans="1:13" s="195" customFormat="1" ht="12">
      <c r="A90" s="473" t="s">
        <v>348</v>
      </c>
      <c r="B90" s="473"/>
      <c r="C90" s="473"/>
      <c r="D90" s="473"/>
      <c r="E90" s="473"/>
      <c r="F90" s="472">
        <f t="shared" si="2"/>
        <v>0</v>
      </c>
      <c r="G90" s="472"/>
      <c r="H90" s="472"/>
      <c r="I90" s="472"/>
      <c r="J90" s="472"/>
      <c r="K90" s="472"/>
      <c r="L90" s="472"/>
      <c r="M90" s="472"/>
    </row>
    <row r="91" spans="1:13" s="195" customFormat="1" ht="12">
      <c r="A91" s="473" t="s">
        <v>349</v>
      </c>
      <c r="B91" s="473"/>
      <c r="C91" s="473"/>
      <c r="D91" s="473"/>
      <c r="E91" s="473"/>
      <c r="F91" s="472">
        <f t="shared" si="2"/>
        <v>0</v>
      </c>
      <c r="G91" s="472"/>
      <c r="H91" s="472"/>
      <c r="I91" s="472"/>
      <c r="J91" s="472"/>
      <c r="K91" s="472"/>
      <c r="L91" s="472"/>
      <c r="M91" s="472"/>
    </row>
    <row r="92" spans="1:13" s="195" customFormat="1" ht="12">
      <c r="A92" s="477" t="s">
        <v>350</v>
      </c>
      <c r="B92" s="477"/>
      <c r="C92" s="477"/>
      <c r="D92" s="477"/>
      <c r="E92" s="477"/>
      <c r="F92" s="465">
        <f t="shared" si="2"/>
        <v>0</v>
      </c>
      <c r="G92" s="465"/>
      <c r="H92" s="465"/>
      <c r="I92" s="465"/>
      <c r="J92" s="465"/>
      <c r="K92" s="465"/>
      <c r="L92" s="465"/>
      <c r="M92" s="465"/>
    </row>
    <row r="93" spans="1:13" s="195" customFormat="1" ht="25.5" customHeight="1">
      <c r="A93" s="475" t="s">
        <v>351</v>
      </c>
      <c r="B93" s="475"/>
      <c r="C93" s="475"/>
      <c r="D93" s="475"/>
      <c r="E93" s="475"/>
      <c r="F93" s="476">
        <f>H93+J93+L93</f>
        <v>17232.75</v>
      </c>
      <c r="G93" s="476"/>
      <c r="H93" s="476">
        <f>SUM(H95:I107)</f>
        <v>0</v>
      </c>
      <c r="I93" s="476"/>
      <c r="J93" s="476">
        <f>SUM(J95:K107)</f>
        <v>0</v>
      </c>
      <c r="K93" s="476"/>
      <c r="L93" s="476">
        <f>SUM(L95:M107)</f>
        <v>17232.75</v>
      </c>
      <c r="M93" s="476"/>
    </row>
    <row r="94" spans="1:13" s="195" customFormat="1" ht="12">
      <c r="A94" s="474" t="s">
        <v>306</v>
      </c>
      <c r="B94" s="474"/>
      <c r="C94" s="474"/>
      <c r="D94" s="474"/>
      <c r="E94" s="474"/>
      <c r="F94" s="466"/>
      <c r="G94" s="466"/>
      <c r="H94" s="466"/>
      <c r="I94" s="466"/>
      <c r="J94" s="466"/>
      <c r="K94" s="466"/>
      <c r="L94" s="466"/>
      <c r="M94" s="466"/>
    </row>
    <row r="95" spans="1:13" s="195" customFormat="1" ht="12.75" customHeight="1">
      <c r="A95" s="473" t="s">
        <v>352</v>
      </c>
      <c r="B95" s="473"/>
      <c r="C95" s="473"/>
      <c r="D95" s="473"/>
      <c r="E95" s="473"/>
      <c r="F95" s="472">
        <f aca="true" t="shared" si="3" ref="F95:F107">H95+J95+L95</f>
        <v>0</v>
      </c>
      <c r="G95" s="472"/>
      <c r="H95" s="472"/>
      <c r="I95" s="472"/>
      <c r="J95" s="472"/>
      <c r="K95" s="472"/>
      <c r="L95" s="472"/>
      <c r="M95" s="472"/>
    </row>
    <row r="96" spans="1:13" s="195" customFormat="1" ht="12">
      <c r="A96" s="473" t="s">
        <v>353</v>
      </c>
      <c r="B96" s="473"/>
      <c r="C96" s="473"/>
      <c r="D96" s="473"/>
      <c r="E96" s="473"/>
      <c r="F96" s="472">
        <f t="shared" si="3"/>
        <v>0</v>
      </c>
      <c r="G96" s="472"/>
      <c r="H96" s="472"/>
      <c r="I96" s="472"/>
      <c r="J96" s="472"/>
      <c r="K96" s="472"/>
      <c r="L96" s="472"/>
      <c r="M96" s="472"/>
    </row>
    <row r="97" spans="1:13" s="195" customFormat="1" ht="12">
      <c r="A97" s="473" t="s">
        <v>354</v>
      </c>
      <c r="B97" s="473"/>
      <c r="C97" s="473"/>
      <c r="D97" s="473"/>
      <c r="E97" s="473"/>
      <c r="F97" s="472">
        <f t="shared" si="3"/>
        <v>0</v>
      </c>
      <c r="G97" s="472"/>
      <c r="H97" s="472"/>
      <c r="I97" s="472"/>
      <c r="J97" s="472"/>
      <c r="K97" s="472"/>
      <c r="L97" s="472"/>
      <c r="M97" s="472"/>
    </row>
    <row r="98" spans="1:13" s="195" customFormat="1" ht="12">
      <c r="A98" s="473" t="s">
        <v>355</v>
      </c>
      <c r="B98" s="473"/>
      <c r="C98" s="473"/>
      <c r="D98" s="473"/>
      <c r="E98" s="473"/>
      <c r="F98" s="472">
        <f t="shared" si="3"/>
        <v>0</v>
      </c>
      <c r="G98" s="472"/>
      <c r="H98" s="472"/>
      <c r="I98" s="472"/>
      <c r="J98" s="472"/>
      <c r="K98" s="472"/>
      <c r="L98" s="472"/>
      <c r="M98" s="472"/>
    </row>
    <row r="99" spans="1:13" s="195" customFormat="1" ht="11.25" customHeight="1">
      <c r="A99" s="473" t="s">
        <v>356</v>
      </c>
      <c r="B99" s="473"/>
      <c r="C99" s="473"/>
      <c r="D99" s="473"/>
      <c r="E99" s="473"/>
      <c r="F99" s="472">
        <f t="shared" si="3"/>
        <v>0</v>
      </c>
      <c r="G99" s="472"/>
      <c r="H99" s="472"/>
      <c r="I99" s="472"/>
      <c r="J99" s="472"/>
      <c r="K99" s="472"/>
      <c r="L99" s="472"/>
      <c r="M99" s="472"/>
    </row>
    <row r="100" spans="1:13" s="195" customFormat="1" ht="12">
      <c r="A100" s="473" t="s">
        <v>357</v>
      </c>
      <c r="B100" s="473"/>
      <c r="C100" s="473"/>
      <c r="D100" s="473"/>
      <c r="E100" s="473"/>
      <c r="F100" s="472">
        <f t="shared" si="3"/>
        <v>0</v>
      </c>
      <c r="G100" s="472"/>
      <c r="H100" s="472"/>
      <c r="I100" s="472"/>
      <c r="J100" s="472"/>
      <c r="K100" s="472"/>
      <c r="L100" s="472"/>
      <c r="M100" s="472"/>
    </row>
    <row r="101" spans="1:13" s="195" customFormat="1" ht="12">
      <c r="A101" s="473" t="s">
        <v>358</v>
      </c>
      <c r="B101" s="473"/>
      <c r="C101" s="473"/>
      <c r="D101" s="473"/>
      <c r="E101" s="473"/>
      <c r="F101" s="472">
        <f t="shared" si="3"/>
        <v>0</v>
      </c>
      <c r="G101" s="472"/>
      <c r="H101" s="472"/>
      <c r="I101" s="472"/>
      <c r="J101" s="472"/>
      <c r="K101" s="472"/>
      <c r="L101" s="472"/>
      <c r="M101" s="472"/>
    </row>
    <row r="102" spans="1:13" s="195" customFormat="1" ht="12.75" customHeight="1">
      <c r="A102" s="473" t="s">
        <v>359</v>
      </c>
      <c r="B102" s="473"/>
      <c r="C102" s="473"/>
      <c r="D102" s="473"/>
      <c r="E102" s="473"/>
      <c r="F102" s="472">
        <f t="shared" si="3"/>
        <v>0</v>
      </c>
      <c r="G102" s="472"/>
      <c r="H102" s="472"/>
      <c r="I102" s="472"/>
      <c r="J102" s="472"/>
      <c r="K102" s="472"/>
      <c r="L102" s="472"/>
      <c r="M102" s="472"/>
    </row>
    <row r="103" spans="1:13" s="195" customFormat="1" ht="13.5" customHeight="1">
      <c r="A103" s="473" t="s">
        <v>360</v>
      </c>
      <c r="B103" s="473"/>
      <c r="C103" s="473"/>
      <c r="D103" s="473"/>
      <c r="E103" s="473"/>
      <c r="F103" s="472">
        <f t="shared" si="3"/>
        <v>0</v>
      </c>
      <c r="G103" s="472"/>
      <c r="H103" s="472"/>
      <c r="I103" s="472"/>
      <c r="J103" s="472"/>
      <c r="K103" s="472"/>
      <c r="L103" s="472"/>
      <c r="M103" s="472"/>
    </row>
    <row r="104" spans="1:13" s="195" customFormat="1" ht="12.75" customHeight="1">
      <c r="A104" s="473" t="s">
        <v>361</v>
      </c>
      <c r="B104" s="473"/>
      <c r="C104" s="473"/>
      <c r="D104" s="473"/>
      <c r="E104" s="473"/>
      <c r="F104" s="472">
        <f t="shared" si="3"/>
        <v>17232.75</v>
      </c>
      <c r="G104" s="472"/>
      <c r="H104" s="472"/>
      <c r="I104" s="472"/>
      <c r="J104" s="472"/>
      <c r="K104" s="472"/>
      <c r="L104" s="472">
        <v>17232.75</v>
      </c>
      <c r="M104" s="472"/>
    </row>
    <row r="105" spans="1:13" s="195" customFormat="1" ht="12">
      <c r="A105" s="473" t="s">
        <v>362</v>
      </c>
      <c r="B105" s="473"/>
      <c r="C105" s="473"/>
      <c r="D105" s="473"/>
      <c r="E105" s="473"/>
      <c r="F105" s="472">
        <f t="shared" si="3"/>
        <v>0</v>
      </c>
      <c r="G105" s="472"/>
      <c r="H105" s="472"/>
      <c r="I105" s="472"/>
      <c r="J105" s="472"/>
      <c r="K105" s="472"/>
      <c r="L105" s="472"/>
      <c r="M105" s="472"/>
    </row>
    <row r="106" spans="1:13" s="195" customFormat="1" ht="12">
      <c r="A106" s="473" t="s">
        <v>363</v>
      </c>
      <c r="B106" s="473"/>
      <c r="C106" s="473"/>
      <c r="D106" s="473"/>
      <c r="E106" s="473"/>
      <c r="F106" s="472">
        <f t="shared" si="3"/>
        <v>0</v>
      </c>
      <c r="G106" s="472"/>
      <c r="H106" s="472"/>
      <c r="I106" s="472"/>
      <c r="J106" s="472"/>
      <c r="K106" s="472"/>
      <c r="L106" s="472"/>
      <c r="M106" s="472"/>
    </row>
    <row r="107" spans="1:13" s="195" customFormat="1" ht="12">
      <c r="A107" s="473" t="s">
        <v>364</v>
      </c>
      <c r="B107" s="473"/>
      <c r="C107" s="473"/>
      <c r="D107" s="473"/>
      <c r="E107" s="473"/>
      <c r="F107" s="472">
        <f t="shared" si="3"/>
        <v>0</v>
      </c>
      <c r="G107" s="472"/>
      <c r="H107" s="472"/>
      <c r="I107" s="472"/>
      <c r="J107" s="472"/>
      <c r="K107" s="472"/>
      <c r="L107" s="472"/>
      <c r="M107" s="472"/>
    </row>
    <row r="108" spans="1:14" s="195" customFormat="1" ht="12" customHeight="1">
      <c r="A108" s="467" t="s">
        <v>365</v>
      </c>
      <c r="B108" s="468"/>
      <c r="C108" s="468"/>
      <c r="D108" s="468"/>
      <c r="E108" s="468"/>
      <c r="F108" s="468"/>
      <c r="G108" s="468"/>
      <c r="H108" s="468"/>
      <c r="I108" s="468"/>
      <c r="J108" s="468"/>
      <c r="K108" s="468"/>
      <c r="L108" s="468"/>
      <c r="M108" s="468"/>
      <c r="N108" s="468"/>
    </row>
    <row r="109" spans="1:14" s="202" customFormat="1" ht="15.75" customHeight="1">
      <c r="A109" s="200"/>
      <c r="B109" s="201"/>
      <c r="C109" s="201"/>
      <c r="D109" s="201"/>
      <c r="E109" s="201"/>
      <c r="F109" s="469" t="s">
        <v>300</v>
      </c>
      <c r="G109" s="469"/>
      <c r="H109" s="470"/>
      <c r="I109" s="471" t="s">
        <v>301</v>
      </c>
      <c r="J109" s="469"/>
      <c r="K109" s="470"/>
      <c r="L109" s="471" t="s">
        <v>4</v>
      </c>
      <c r="M109" s="469"/>
      <c r="N109" s="470"/>
    </row>
    <row r="110" spans="1:14" s="195" customFormat="1" ht="15" customHeight="1">
      <c r="A110" s="459" t="s">
        <v>302</v>
      </c>
      <c r="B110" s="460"/>
      <c r="C110" s="461"/>
      <c r="D110" s="465" t="s">
        <v>366</v>
      </c>
      <c r="E110" s="465" t="s">
        <v>487</v>
      </c>
      <c r="F110" s="465" t="s">
        <v>367</v>
      </c>
      <c r="G110" s="457" t="s">
        <v>368</v>
      </c>
      <c r="H110" s="458"/>
      <c r="I110" s="465" t="s">
        <v>367</v>
      </c>
      <c r="J110" s="457" t="s">
        <v>368</v>
      </c>
      <c r="K110" s="458"/>
      <c r="L110" s="465" t="s">
        <v>367</v>
      </c>
      <c r="M110" s="457" t="s">
        <v>368</v>
      </c>
      <c r="N110" s="458"/>
    </row>
    <row r="111" spans="1:14" s="195" customFormat="1" ht="123.75" customHeight="1">
      <c r="A111" s="462"/>
      <c r="B111" s="463"/>
      <c r="C111" s="464"/>
      <c r="D111" s="466"/>
      <c r="E111" s="466"/>
      <c r="F111" s="466"/>
      <c r="G111" s="183" t="s">
        <v>369</v>
      </c>
      <c r="H111" s="183" t="s">
        <v>370</v>
      </c>
      <c r="I111" s="466"/>
      <c r="J111" s="183" t="s">
        <v>369</v>
      </c>
      <c r="K111" s="183" t="s">
        <v>370</v>
      </c>
      <c r="L111" s="466"/>
      <c r="M111" s="183" t="s">
        <v>369</v>
      </c>
      <c r="N111" s="183" t="s">
        <v>370</v>
      </c>
    </row>
    <row r="112" spans="1:14" s="195" customFormat="1" ht="12" customHeight="1" thickBot="1">
      <c r="A112" s="451" t="s">
        <v>371</v>
      </c>
      <c r="B112" s="452"/>
      <c r="C112" s="453"/>
      <c r="D112" s="196" t="s">
        <v>217</v>
      </c>
      <c r="E112" s="203">
        <f>F112+I112+L112</f>
        <v>0</v>
      </c>
      <c r="F112" s="204">
        <f>G112+H112</f>
        <v>0</v>
      </c>
      <c r="G112" s="204"/>
      <c r="H112" s="204"/>
      <c r="I112" s="204">
        <f>J112+K112</f>
        <v>0</v>
      </c>
      <c r="J112" s="204"/>
      <c r="K112" s="204"/>
      <c r="L112" s="204">
        <f>M112+N112</f>
        <v>0</v>
      </c>
      <c r="M112" s="204"/>
      <c r="N112" s="204"/>
    </row>
    <row r="113" spans="1:14" s="195" customFormat="1" ht="12" customHeight="1" thickBot="1">
      <c r="A113" s="429" t="s">
        <v>372</v>
      </c>
      <c r="B113" s="430"/>
      <c r="C113" s="431"/>
      <c r="D113" s="213" t="s">
        <v>217</v>
      </c>
      <c r="E113" s="214">
        <f>F113+I113+L113</f>
        <v>31404261</v>
      </c>
      <c r="F113" s="215">
        <f>G113+H113</f>
        <v>2265492</v>
      </c>
      <c r="G113" s="215">
        <f>G115+G117+G122</f>
        <v>2265492</v>
      </c>
      <c r="H113" s="215">
        <f aca="true" t="shared" si="4" ref="H113:N113">H115+H117+H122</f>
        <v>0</v>
      </c>
      <c r="I113" s="215">
        <f t="shared" si="4"/>
        <v>26975769</v>
      </c>
      <c r="J113" s="215">
        <f t="shared" si="4"/>
        <v>26975769</v>
      </c>
      <c r="K113" s="215">
        <f t="shared" si="4"/>
        <v>0</v>
      </c>
      <c r="L113" s="215">
        <f t="shared" si="4"/>
        <v>2163000</v>
      </c>
      <c r="M113" s="215">
        <f>M115+M117+M122</f>
        <v>2163000</v>
      </c>
      <c r="N113" s="215">
        <f t="shared" si="4"/>
        <v>0</v>
      </c>
    </row>
    <row r="114" spans="1:14" s="195" customFormat="1" ht="12.75" customHeight="1" thickBot="1">
      <c r="A114" s="454" t="s">
        <v>373</v>
      </c>
      <c r="B114" s="455"/>
      <c r="C114" s="456"/>
      <c r="D114" s="210" t="s">
        <v>217</v>
      </c>
      <c r="E114" s="211"/>
      <c r="F114" s="212"/>
      <c r="G114" s="212"/>
      <c r="H114" s="212"/>
      <c r="I114" s="212"/>
      <c r="J114" s="212"/>
      <c r="K114" s="212"/>
      <c r="L114" s="212"/>
      <c r="M114" s="212"/>
      <c r="N114" s="212"/>
    </row>
    <row r="115" spans="1:14" s="195" customFormat="1" ht="24" customHeight="1" thickBot="1">
      <c r="A115" s="429" t="s">
        <v>374</v>
      </c>
      <c r="B115" s="430"/>
      <c r="C115" s="431"/>
      <c r="D115" s="213" t="s">
        <v>217</v>
      </c>
      <c r="E115" s="214">
        <f>F115+I115+L115</f>
        <v>29241261</v>
      </c>
      <c r="F115" s="215">
        <f aca="true" t="shared" si="5" ref="F115:F164">G115+H115</f>
        <v>2265492</v>
      </c>
      <c r="G115" s="368">
        <v>2265492</v>
      </c>
      <c r="H115" s="215"/>
      <c r="I115" s="215">
        <f aca="true" t="shared" si="6" ref="I115:I164">J115+K115</f>
        <v>26975769</v>
      </c>
      <c r="J115" s="215">
        <v>26975769</v>
      </c>
      <c r="K115" s="215"/>
      <c r="L115" s="215">
        <f>M115+N115</f>
        <v>0</v>
      </c>
      <c r="M115" s="215"/>
      <c r="N115" s="215"/>
    </row>
    <row r="116" spans="1:14" s="195" customFormat="1" ht="12.75" customHeight="1" thickBot="1">
      <c r="A116" s="441" t="s">
        <v>375</v>
      </c>
      <c r="B116" s="436"/>
      <c r="C116" s="437"/>
      <c r="D116" s="210"/>
      <c r="E116" s="211">
        <f aca="true" t="shared" si="7" ref="E116:E164">F116+I116+L116</f>
        <v>0</v>
      </c>
      <c r="F116" s="212">
        <f t="shared" si="5"/>
        <v>0</v>
      </c>
      <c r="G116" s="212"/>
      <c r="H116" s="212"/>
      <c r="I116" s="212">
        <f t="shared" si="6"/>
        <v>0</v>
      </c>
      <c r="J116" s="212"/>
      <c r="K116" s="212"/>
      <c r="L116" s="212">
        <f aca="true" t="shared" si="8" ref="L116:L164">M116+N116</f>
        <v>0</v>
      </c>
      <c r="M116" s="212"/>
      <c r="N116" s="212"/>
    </row>
    <row r="117" spans="1:14" s="195" customFormat="1" ht="66.75" customHeight="1" thickBot="1">
      <c r="A117" s="429" t="s">
        <v>376</v>
      </c>
      <c r="B117" s="430"/>
      <c r="C117" s="431"/>
      <c r="D117" s="213" t="s">
        <v>217</v>
      </c>
      <c r="E117" s="226">
        <f>F117+I117+L117</f>
        <v>0</v>
      </c>
      <c r="F117" s="227">
        <f>G117+H117</f>
        <v>0</v>
      </c>
      <c r="G117" s="215">
        <f>G119+G120</f>
        <v>0</v>
      </c>
      <c r="H117" s="215">
        <f>H119+H120</f>
        <v>0</v>
      </c>
      <c r="I117" s="227">
        <f>J117+K117</f>
        <v>0</v>
      </c>
      <c r="J117" s="215">
        <f>J119+J120</f>
        <v>0</v>
      </c>
      <c r="K117" s="215">
        <f>K119+K120</f>
        <v>0</v>
      </c>
      <c r="L117" s="227">
        <f>M117+N117</f>
        <v>0</v>
      </c>
      <c r="M117" s="215">
        <f>M119+M120</f>
        <v>0</v>
      </c>
      <c r="N117" s="215">
        <f>N119+N120</f>
        <v>0</v>
      </c>
    </row>
    <row r="118" spans="1:14" s="195" customFormat="1" ht="12" customHeight="1">
      <c r="A118" s="432" t="s">
        <v>373</v>
      </c>
      <c r="B118" s="433"/>
      <c r="C118" s="434"/>
      <c r="D118" s="197" t="s">
        <v>217</v>
      </c>
      <c r="E118" s="216"/>
      <c r="F118" s="217"/>
      <c r="G118" s="217"/>
      <c r="H118" s="217"/>
      <c r="I118" s="217"/>
      <c r="J118" s="217"/>
      <c r="K118" s="217"/>
      <c r="L118" s="217"/>
      <c r="M118" s="217"/>
      <c r="N118" s="217"/>
    </row>
    <row r="119" spans="1:14" s="195" customFormat="1" ht="12" customHeight="1">
      <c r="A119" s="419" t="s">
        <v>398</v>
      </c>
      <c r="B119" s="420"/>
      <c r="C119" s="421"/>
      <c r="D119" s="183" t="s">
        <v>217</v>
      </c>
      <c r="E119" s="218">
        <f t="shared" si="7"/>
        <v>0</v>
      </c>
      <c r="F119" s="219">
        <f t="shared" si="5"/>
        <v>0</v>
      </c>
      <c r="G119" s="219"/>
      <c r="H119" s="219"/>
      <c r="I119" s="219">
        <f t="shared" si="6"/>
        <v>0</v>
      </c>
      <c r="J119" s="219"/>
      <c r="K119" s="219"/>
      <c r="L119" s="219">
        <f t="shared" si="8"/>
        <v>0</v>
      </c>
      <c r="M119" s="219"/>
      <c r="N119" s="219"/>
    </row>
    <row r="120" spans="1:14" s="195" customFormat="1" ht="12" customHeight="1" thickBot="1">
      <c r="A120" s="419" t="s">
        <v>399</v>
      </c>
      <c r="B120" s="420"/>
      <c r="C120" s="421"/>
      <c r="D120" s="183" t="s">
        <v>217</v>
      </c>
      <c r="E120" s="218">
        <f t="shared" si="7"/>
        <v>0</v>
      </c>
      <c r="F120" s="219">
        <f t="shared" si="5"/>
        <v>0</v>
      </c>
      <c r="G120" s="219"/>
      <c r="H120" s="219"/>
      <c r="I120" s="219">
        <f t="shared" si="6"/>
        <v>0</v>
      </c>
      <c r="J120" s="219"/>
      <c r="K120" s="219"/>
      <c r="L120" s="219">
        <f t="shared" si="8"/>
        <v>0</v>
      </c>
      <c r="M120" s="219"/>
      <c r="N120" s="219"/>
    </row>
    <row r="121" spans="1:14" s="195" customFormat="1" ht="13.5" customHeight="1" hidden="1" thickBot="1">
      <c r="A121" s="448"/>
      <c r="B121" s="449"/>
      <c r="C121" s="450"/>
      <c r="D121" s="196"/>
      <c r="E121" s="203">
        <f t="shared" si="7"/>
        <v>0</v>
      </c>
      <c r="F121" s="204">
        <f t="shared" si="5"/>
        <v>0</v>
      </c>
      <c r="G121" s="204"/>
      <c r="H121" s="204"/>
      <c r="I121" s="204">
        <f t="shared" si="6"/>
        <v>0</v>
      </c>
      <c r="J121" s="204"/>
      <c r="K121" s="204"/>
      <c r="L121" s="204">
        <f t="shared" si="8"/>
        <v>0</v>
      </c>
      <c r="M121" s="204"/>
      <c r="N121" s="204"/>
    </row>
    <row r="122" spans="1:14" s="195" customFormat="1" ht="24.75" customHeight="1" thickBot="1">
      <c r="A122" s="429" t="s">
        <v>377</v>
      </c>
      <c r="B122" s="430"/>
      <c r="C122" s="431"/>
      <c r="D122" s="213" t="s">
        <v>217</v>
      </c>
      <c r="E122" s="214">
        <f>F122+I122+L122</f>
        <v>2163000</v>
      </c>
      <c r="F122" s="215">
        <f>G122+H122</f>
        <v>0</v>
      </c>
      <c r="G122" s="215">
        <f aca="true" t="shared" si="9" ref="G122:N122">G128+G129</f>
        <v>0</v>
      </c>
      <c r="H122" s="215">
        <f t="shared" si="9"/>
        <v>0</v>
      </c>
      <c r="I122" s="215">
        <f t="shared" si="9"/>
        <v>0</v>
      </c>
      <c r="J122" s="215">
        <f t="shared" si="9"/>
        <v>0</v>
      </c>
      <c r="K122" s="215">
        <f t="shared" si="9"/>
        <v>0</v>
      </c>
      <c r="L122" s="215">
        <f>M122+N122</f>
        <v>2163000</v>
      </c>
      <c r="M122" s="215">
        <f>M128+M129+M124+M125+M126</f>
        <v>2163000</v>
      </c>
      <c r="N122" s="215">
        <f t="shared" si="9"/>
        <v>0</v>
      </c>
    </row>
    <row r="123" spans="1:14" s="195" customFormat="1" ht="12" customHeight="1">
      <c r="A123" s="442" t="s">
        <v>373</v>
      </c>
      <c r="B123" s="443"/>
      <c r="C123" s="444"/>
      <c r="D123" s="197" t="s">
        <v>217</v>
      </c>
      <c r="E123" s="216"/>
      <c r="F123" s="217"/>
      <c r="G123" s="217"/>
      <c r="H123" s="217"/>
      <c r="I123" s="217"/>
      <c r="J123" s="217"/>
      <c r="K123" s="217"/>
      <c r="L123" s="217"/>
      <c r="M123" s="217"/>
      <c r="N123" s="217"/>
    </row>
    <row r="124" spans="1:14" s="195" customFormat="1" ht="84" customHeight="1">
      <c r="A124" s="419" t="s">
        <v>11</v>
      </c>
      <c r="B124" s="420"/>
      <c r="C124" s="421"/>
      <c r="D124" s="197" t="s">
        <v>217</v>
      </c>
      <c r="E124" s="218">
        <f>F124+I124+L124</f>
        <v>0</v>
      </c>
      <c r="F124" s="219">
        <f>G124+H124</f>
        <v>0</v>
      </c>
      <c r="G124" s="217"/>
      <c r="H124" s="217"/>
      <c r="I124" s="219">
        <f>J124+K124</f>
        <v>0</v>
      </c>
      <c r="J124" s="217"/>
      <c r="K124" s="217"/>
      <c r="L124" s="217">
        <f>M124+N124</f>
        <v>0</v>
      </c>
      <c r="M124" s="217"/>
      <c r="N124" s="217"/>
    </row>
    <row r="125" spans="1:14" s="195" customFormat="1" ht="39.75" customHeight="1">
      <c r="A125" s="445" t="s">
        <v>402</v>
      </c>
      <c r="B125" s="446"/>
      <c r="C125" s="447"/>
      <c r="D125" s="183" t="s">
        <v>217</v>
      </c>
      <c r="E125" s="218">
        <f>F125+I125+L125</f>
        <v>2100000</v>
      </c>
      <c r="F125" s="204">
        <f>G125+H125</f>
        <v>0</v>
      </c>
      <c r="G125" s="217"/>
      <c r="H125" s="217"/>
      <c r="I125" s="204">
        <f t="shared" si="6"/>
        <v>0</v>
      </c>
      <c r="J125" s="217"/>
      <c r="K125" s="217"/>
      <c r="L125" s="217">
        <f>N125+M125</f>
        <v>2100000</v>
      </c>
      <c r="M125" s="217">
        <v>2100000</v>
      </c>
      <c r="N125" s="217"/>
    </row>
    <row r="126" spans="1:14" s="195" customFormat="1" ht="39.75" customHeight="1">
      <c r="A126" s="445" t="s">
        <v>403</v>
      </c>
      <c r="B126" s="446"/>
      <c r="C126" s="447"/>
      <c r="D126" s="183" t="s">
        <v>217</v>
      </c>
      <c r="E126" s="218">
        <f>F126+I126+L126</f>
        <v>63000</v>
      </c>
      <c r="F126" s="219">
        <f>G126+H126</f>
        <v>0</v>
      </c>
      <c r="G126" s="217"/>
      <c r="H126" s="217"/>
      <c r="I126" s="219">
        <f>J126+K126</f>
        <v>0</v>
      </c>
      <c r="J126" s="217"/>
      <c r="K126" s="217"/>
      <c r="L126" s="217">
        <f>N126+M126</f>
        <v>63000</v>
      </c>
      <c r="M126" s="217">
        <v>63000</v>
      </c>
      <c r="N126" s="217"/>
    </row>
    <row r="127" spans="1:14" s="195" customFormat="1" ht="15" customHeight="1" hidden="1">
      <c r="A127" s="419"/>
      <c r="B127" s="420"/>
      <c r="C127" s="421"/>
      <c r="D127" s="183"/>
      <c r="E127" s="218"/>
      <c r="F127" s="219"/>
      <c r="G127" s="219"/>
      <c r="H127" s="219"/>
      <c r="I127" s="204"/>
      <c r="J127" s="219"/>
      <c r="K127" s="219"/>
      <c r="L127" s="219"/>
      <c r="M127" s="219"/>
      <c r="N127" s="219"/>
    </row>
    <row r="128" spans="1:14" s="195" customFormat="1" ht="12" customHeight="1">
      <c r="A128" s="419" t="s">
        <v>378</v>
      </c>
      <c r="B128" s="420"/>
      <c r="C128" s="421"/>
      <c r="D128" s="183" t="s">
        <v>217</v>
      </c>
      <c r="E128" s="218">
        <f t="shared" si="7"/>
        <v>0</v>
      </c>
      <c r="F128" s="219">
        <f>G128+H128</f>
        <v>0</v>
      </c>
      <c r="G128" s="219"/>
      <c r="H128" s="219"/>
      <c r="I128" s="219">
        <f>J128+K128</f>
        <v>0</v>
      </c>
      <c r="J128" s="219"/>
      <c r="K128" s="219"/>
      <c r="L128" s="219">
        <f t="shared" si="8"/>
        <v>0</v>
      </c>
      <c r="M128" s="219"/>
      <c r="N128" s="219"/>
    </row>
    <row r="129" spans="1:14" s="195" customFormat="1" ht="12.75" customHeight="1" thickBot="1">
      <c r="A129" s="426" t="s">
        <v>379</v>
      </c>
      <c r="B129" s="427"/>
      <c r="C129" s="428"/>
      <c r="D129" s="196" t="s">
        <v>217</v>
      </c>
      <c r="E129" s="203">
        <f t="shared" si="7"/>
        <v>0</v>
      </c>
      <c r="F129" s="204">
        <f t="shared" si="5"/>
        <v>0</v>
      </c>
      <c r="G129" s="204"/>
      <c r="H129" s="204"/>
      <c r="I129" s="204">
        <f t="shared" si="6"/>
        <v>0</v>
      </c>
      <c r="J129" s="204"/>
      <c r="K129" s="204"/>
      <c r="L129" s="204">
        <f t="shared" si="8"/>
        <v>0</v>
      </c>
      <c r="M129" s="204"/>
      <c r="N129" s="204"/>
    </row>
    <row r="130" spans="1:14" s="195" customFormat="1" ht="12.75" customHeight="1" thickBot="1">
      <c r="A130" s="438" t="s">
        <v>380</v>
      </c>
      <c r="B130" s="439"/>
      <c r="C130" s="440"/>
      <c r="D130" s="205">
        <v>900</v>
      </c>
      <c r="E130" s="206">
        <f t="shared" si="7"/>
        <v>31404261</v>
      </c>
      <c r="F130" s="207">
        <f>G130+H130</f>
        <v>2265492</v>
      </c>
      <c r="G130" s="207">
        <f>G132+G137+G145+G148+G153+G159+G152</f>
        <v>2265492</v>
      </c>
      <c r="H130" s="207">
        <f>H132+H137+H145+H148+H153+H159+H152</f>
        <v>0</v>
      </c>
      <c r="I130" s="207">
        <f t="shared" si="6"/>
        <v>26975769</v>
      </c>
      <c r="J130" s="207">
        <f>J132+J137+J145+J148+J153+J159+J152</f>
        <v>26975769</v>
      </c>
      <c r="K130" s="207">
        <f>K132+K137+K145+K148+K153+K159+K152</f>
        <v>0</v>
      </c>
      <c r="L130" s="207">
        <f t="shared" si="8"/>
        <v>2163000</v>
      </c>
      <c r="M130" s="207">
        <f>M132+M137+M145+M148+M153+M159+M152</f>
        <v>2163000</v>
      </c>
      <c r="N130" s="208">
        <f>N132+N137+N145+N148+N153+N159+N152</f>
        <v>0</v>
      </c>
    </row>
    <row r="131" spans="1:14" s="195" customFormat="1" ht="12.75" customHeight="1" thickBot="1">
      <c r="A131" s="441" t="s">
        <v>373</v>
      </c>
      <c r="B131" s="436"/>
      <c r="C131" s="437"/>
      <c r="D131" s="210"/>
      <c r="E131" s="211"/>
      <c r="F131" s="212"/>
      <c r="G131" s="212"/>
      <c r="H131" s="212"/>
      <c r="I131" s="212"/>
      <c r="J131" s="212"/>
      <c r="K131" s="212"/>
      <c r="L131" s="212"/>
      <c r="M131" s="212"/>
      <c r="N131" s="212"/>
    </row>
    <row r="132" spans="1:14" s="195" customFormat="1" ht="12.75" customHeight="1" thickBot="1">
      <c r="A132" s="429" t="s">
        <v>381</v>
      </c>
      <c r="B132" s="430"/>
      <c r="C132" s="431"/>
      <c r="D132" s="220">
        <v>210</v>
      </c>
      <c r="E132" s="214">
        <f t="shared" si="7"/>
        <v>24982343</v>
      </c>
      <c r="F132" s="215">
        <f t="shared" si="5"/>
        <v>23503</v>
      </c>
      <c r="G132" s="215">
        <f>G134+G135+G136</f>
        <v>23503</v>
      </c>
      <c r="H132" s="215">
        <f aca="true" t="shared" si="10" ref="H132:N132">H134+H135+H136</f>
        <v>0</v>
      </c>
      <c r="I132" s="215">
        <f t="shared" si="6"/>
        <v>24958840</v>
      </c>
      <c r="J132" s="215">
        <f t="shared" si="10"/>
        <v>24958840</v>
      </c>
      <c r="K132" s="215">
        <f t="shared" si="10"/>
        <v>0</v>
      </c>
      <c r="L132" s="215">
        <f t="shared" si="8"/>
        <v>0</v>
      </c>
      <c r="M132" s="215">
        <f t="shared" si="10"/>
        <v>0</v>
      </c>
      <c r="N132" s="221">
        <f t="shared" si="10"/>
        <v>0</v>
      </c>
    </row>
    <row r="133" spans="1:14" s="195" customFormat="1" ht="12">
      <c r="A133" s="432" t="s">
        <v>304</v>
      </c>
      <c r="B133" s="433"/>
      <c r="C133" s="434"/>
      <c r="D133" s="199"/>
      <c r="E133" s="216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1:14" s="195" customFormat="1" ht="12" customHeight="1">
      <c r="A134" s="419" t="s">
        <v>17</v>
      </c>
      <c r="B134" s="420"/>
      <c r="C134" s="421"/>
      <c r="D134" s="222">
        <v>211</v>
      </c>
      <c r="E134" s="218">
        <f t="shared" si="7"/>
        <v>18909500</v>
      </c>
      <c r="F134" s="219">
        <f t="shared" si="5"/>
        <v>6300</v>
      </c>
      <c r="G134" s="219">
        <v>6300</v>
      </c>
      <c r="H134" s="219"/>
      <c r="I134" s="219">
        <f t="shared" si="6"/>
        <v>18903200</v>
      </c>
      <c r="J134" s="219">
        <v>18903200</v>
      </c>
      <c r="K134" s="219"/>
      <c r="L134" s="219">
        <f t="shared" si="8"/>
        <v>0</v>
      </c>
      <c r="M134" s="219"/>
      <c r="N134" s="219"/>
    </row>
    <row r="135" spans="1:14" s="195" customFormat="1" ht="12" customHeight="1">
      <c r="A135" s="419" t="s">
        <v>19</v>
      </c>
      <c r="B135" s="420"/>
      <c r="C135" s="421"/>
      <c r="D135" s="222">
        <v>212</v>
      </c>
      <c r="E135" s="218">
        <f t="shared" si="7"/>
        <v>362140</v>
      </c>
      <c r="F135" s="219">
        <f t="shared" si="5"/>
        <v>15300</v>
      </c>
      <c r="G135" s="219">
        <v>15300</v>
      </c>
      <c r="H135" s="219"/>
      <c r="I135" s="219">
        <f t="shared" si="6"/>
        <v>346840</v>
      </c>
      <c r="J135" s="219">
        <f>13600+73140+260100</f>
        <v>346840</v>
      </c>
      <c r="K135" s="219"/>
      <c r="L135" s="219">
        <f t="shared" si="8"/>
        <v>0</v>
      </c>
      <c r="M135" s="219"/>
      <c r="N135" s="219"/>
    </row>
    <row r="136" spans="1:14" s="195" customFormat="1" ht="12.75" customHeight="1" thickBot="1">
      <c r="A136" s="426" t="s">
        <v>21</v>
      </c>
      <c r="B136" s="427"/>
      <c r="C136" s="428"/>
      <c r="D136" s="223">
        <v>213</v>
      </c>
      <c r="E136" s="203">
        <f t="shared" si="7"/>
        <v>5710703</v>
      </c>
      <c r="F136" s="204">
        <f t="shared" si="5"/>
        <v>1903</v>
      </c>
      <c r="G136" s="204">
        <v>1903</v>
      </c>
      <c r="H136" s="204"/>
      <c r="I136" s="204">
        <f t="shared" si="6"/>
        <v>5708800</v>
      </c>
      <c r="J136" s="204">
        <v>5708800</v>
      </c>
      <c r="K136" s="204"/>
      <c r="L136" s="204">
        <f t="shared" si="8"/>
        <v>0</v>
      </c>
      <c r="M136" s="204"/>
      <c r="N136" s="204"/>
    </row>
    <row r="137" spans="1:14" s="195" customFormat="1" ht="12.75" customHeight="1" thickBot="1">
      <c r="A137" s="429" t="s">
        <v>382</v>
      </c>
      <c r="B137" s="430"/>
      <c r="C137" s="431"/>
      <c r="D137" s="220">
        <v>220</v>
      </c>
      <c r="E137" s="214">
        <f t="shared" si="7"/>
        <v>1976968</v>
      </c>
      <c r="F137" s="215">
        <f t="shared" si="5"/>
        <v>1644989</v>
      </c>
      <c r="G137" s="215">
        <f>G139+G140+G141+G142+G143+G144</f>
        <v>1644989</v>
      </c>
      <c r="H137" s="215">
        <f aca="true" t="shared" si="11" ref="H137:N137">H139+H140+H141+H142+H143+H144</f>
        <v>0</v>
      </c>
      <c r="I137" s="215">
        <f t="shared" si="6"/>
        <v>331979</v>
      </c>
      <c r="J137" s="215">
        <f t="shared" si="11"/>
        <v>331979</v>
      </c>
      <c r="K137" s="215">
        <f t="shared" si="11"/>
        <v>0</v>
      </c>
      <c r="L137" s="215">
        <f t="shared" si="8"/>
        <v>0</v>
      </c>
      <c r="M137" s="215">
        <f t="shared" si="11"/>
        <v>0</v>
      </c>
      <c r="N137" s="221">
        <f t="shared" si="11"/>
        <v>0</v>
      </c>
    </row>
    <row r="138" spans="1:14" s="195" customFormat="1" ht="12">
      <c r="A138" s="432" t="s">
        <v>304</v>
      </c>
      <c r="B138" s="433"/>
      <c r="C138" s="434"/>
      <c r="D138" s="224"/>
      <c r="E138" s="216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1:14" s="195" customFormat="1" ht="12" customHeight="1">
      <c r="A139" s="419" t="s">
        <v>23</v>
      </c>
      <c r="B139" s="420"/>
      <c r="C139" s="421"/>
      <c r="D139" s="222">
        <v>221</v>
      </c>
      <c r="E139" s="218">
        <f t="shared" si="7"/>
        <v>40500</v>
      </c>
      <c r="F139" s="219">
        <f t="shared" si="5"/>
        <v>0</v>
      </c>
      <c r="G139" s="219"/>
      <c r="H139" s="219"/>
      <c r="I139" s="219">
        <f t="shared" si="6"/>
        <v>40500</v>
      </c>
      <c r="J139" s="219">
        <v>40500</v>
      </c>
      <c r="K139" s="219"/>
      <c r="L139" s="219">
        <f t="shared" si="8"/>
        <v>0</v>
      </c>
      <c r="M139" s="219"/>
      <c r="N139" s="219"/>
    </row>
    <row r="140" spans="1:14" s="195" customFormat="1" ht="12" customHeight="1">
      <c r="A140" s="419" t="s">
        <v>25</v>
      </c>
      <c r="B140" s="420"/>
      <c r="C140" s="421"/>
      <c r="D140" s="222">
        <v>222</v>
      </c>
      <c r="E140" s="218">
        <f t="shared" si="7"/>
        <v>39740</v>
      </c>
      <c r="F140" s="219">
        <f t="shared" si="5"/>
        <v>4000</v>
      </c>
      <c r="G140" s="219">
        <v>4000</v>
      </c>
      <c r="H140" s="219"/>
      <c r="I140" s="219">
        <f t="shared" si="6"/>
        <v>35740</v>
      </c>
      <c r="J140" s="219">
        <v>35740</v>
      </c>
      <c r="K140" s="219"/>
      <c r="L140" s="219">
        <f t="shared" si="8"/>
        <v>0</v>
      </c>
      <c r="M140" s="219"/>
      <c r="N140" s="219"/>
    </row>
    <row r="141" spans="1:14" s="195" customFormat="1" ht="12" customHeight="1">
      <c r="A141" s="419" t="s">
        <v>27</v>
      </c>
      <c r="B141" s="420"/>
      <c r="C141" s="421"/>
      <c r="D141" s="222">
        <v>223</v>
      </c>
      <c r="E141" s="218">
        <f t="shared" si="7"/>
        <v>1346900</v>
      </c>
      <c r="F141" s="219">
        <f t="shared" si="5"/>
        <v>1346900</v>
      </c>
      <c r="G141" s="219">
        <v>1346900</v>
      </c>
      <c r="H141" s="219"/>
      <c r="I141" s="219">
        <f t="shared" si="6"/>
        <v>0</v>
      </c>
      <c r="J141" s="219"/>
      <c r="K141" s="219"/>
      <c r="L141" s="219">
        <f t="shared" si="8"/>
        <v>0</v>
      </c>
      <c r="M141" s="219"/>
      <c r="N141" s="219"/>
    </row>
    <row r="142" spans="1:14" s="195" customFormat="1" ht="12" customHeight="1">
      <c r="A142" s="419" t="s">
        <v>383</v>
      </c>
      <c r="B142" s="420"/>
      <c r="C142" s="421"/>
      <c r="D142" s="222">
        <v>224</v>
      </c>
      <c r="E142" s="218">
        <f t="shared" si="7"/>
        <v>0</v>
      </c>
      <c r="F142" s="219">
        <f t="shared" si="5"/>
        <v>0</v>
      </c>
      <c r="G142" s="219"/>
      <c r="H142" s="219"/>
      <c r="I142" s="219">
        <f t="shared" si="6"/>
        <v>0</v>
      </c>
      <c r="J142" s="219"/>
      <c r="K142" s="219"/>
      <c r="L142" s="219">
        <f t="shared" si="8"/>
        <v>0</v>
      </c>
      <c r="M142" s="219"/>
      <c r="N142" s="219"/>
    </row>
    <row r="143" spans="1:14" s="195" customFormat="1" ht="12" customHeight="1">
      <c r="A143" s="419" t="s">
        <v>84</v>
      </c>
      <c r="B143" s="420"/>
      <c r="C143" s="421"/>
      <c r="D143" s="222">
        <v>225</v>
      </c>
      <c r="E143" s="218">
        <f t="shared" si="7"/>
        <v>149889</v>
      </c>
      <c r="F143" s="219">
        <f t="shared" si="5"/>
        <v>149889</v>
      </c>
      <c r="G143" s="219">
        <v>149889</v>
      </c>
      <c r="H143" s="219"/>
      <c r="I143" s="219">
        <f t="shared" si="6"/>
        <v>0</v>
      </c>
      <c r="J143" s="219"/>
      <c r="K143" s="219"/>
      <c r="L143" s="219">
        <f t="shared" si="8"/>
        <v>0</v>
      </c>
      <c r="M143" s="219"/>
      <c r="N143" s="219"/>
    </row>
    <row r="144" spans="1:14" s="195" customFormat="1" ht="12.75" customHeight="1" thickBot="1">
      <c r="A144" s="426" t="s">
        <v>86</v>
      </c>
      <c r="B144" s="427"/>
      <c r="C144" s="428"/>
      <c r="D144" s="223">
        <v>226</v>
      </c>
      <c r="E144" s="203">
        <f t="shared" si="7"/>
        <v>399939</v>
      </c>
      <c r="F144" s="204">
        <f t="shared" si="5"/>
        <v>144200</v>
      </c>
      <c r="G144" s="204">
        <v>144200</v>
      </c>
      <c r="H144" s="204"/>
      <c r="I144" s="204">
        <f t="shared" si="6"/>
        <v>255739</v>
      </c>
      <c r="J144" s="204">
        <v>255739</v>
      </c>
      <c r="K144" s="204"/>
      <c r="L144" s="204">
        <f t="shared" si="8"/>
        <v>0</v>
      </c>
      <c r="M144" s="204"/>
      <c r="N144" s="204"/>
    </row>
    <row r="145" spans="1:14" s="195" customFormat="1" ht="12.75" customHeight="1" thickBot="1">
      <c r="A145" s="429" t="s">
        <v>384</v>
      </c>
      <c r="B145" s="430"/>
      <c r="C145" s="431"/>
      <c r="D145" s="220">
        <v>240</v>
      </c>
      <c r="E145" s="214">
        <f t="shared" si="7"/>
        <v>0</v>
      </c>
      <c r="F145" s="215">
        <f t="shared" si="5"/>
        <v>0</v>
      </c>
      <c r="G145" s="215">
        <f>G147</f>
        <v>0</v>
      </c>
      <c r="H145" s="215">
        <f aca="true" t="shared" si="12" ref="H145:N145">H147</f>
        <v>0</v>
      </c>
      <c r="I145" s="215">
        <f t="shared" si="6"/>
        <v>0</v>
      </c>
      <c r="J145" s="215">
        <f t="shared" si="12"/>
        <v>0</v>
      </c>
      <c r="K145" s="215">
        <f t="shared" si="12"/>
        <v>0</v>
      </c>
      <c r="L145" s="215">
        <f t="shared" si="8"/>
        <v>0</v>
      </c>
      <c r="M145" s="215">
        <f t="shared" si="12"/>
        <v>0</v>
      </c>
      <c r="N145" s="221">
        <f t="shared" si="12"/>
        <v>0</v>
      </c>
    </row>
    <row r="146" spans="1:14" s="195" customFormat="1" ht="12">
      <c r="A146" s="432" t="s">
        <v>304</v>
      </c>
      <c r="B146" s="433"/>
      <c r="C146" s="434"/>
      <c r="D146" s="224"/>
      <c r="E146" s="216"/>
      <c r="F146" s="217"/>
      <c r="G146" s="217"/>
      <c r="H146" s="217"/>
      <c r="I146" s="217"/>
      <c r="J146" s="217"/>
      <c r="K146" s="217"/>
      <c r="L146" s="217"/>
      <c r="M146" s="217"/>
      <c r="N146" s="217"/>
    </row>
    <row r="147" spans="1:14" s="195" customFormat="1" ht="24.75" customHeight="1" thickBot="1">
      <c r="A147" s="426" t="s">
        <v>385</v>
      </c>
      <c r="B147" s="427"/>
      <c r="C147" s="428"/>
      <c r="D147" s="223">
        <v>241</v>
      </c>
      <c r="E147" s="203">
        <f t="shared" si="7"/>
        <v>0</v>
      </c>
      <c r="F147" s="204">
        <f t="shared" si="5"/>
        <v>0</v>
      </c>
      <c r="G147" s="204"/>
      <c r="H147" s="204"/>
      <c r="I147" s="204">
        <f t="shared" si="6"/>
        <v>0</v>
      </c>
      <c r="J147" s="204"/>
      <c r="K147" s="204"/>
      <c r="L147" s="204">
        <f t="shared" si="8"/>
        <v>0</v>
      </c>
      <c r="M147" s="204"/>
      <c r="N147" s="204"/>
    </row>
    <row r="148" spans="1:14" s="195" customFormat="1" ht="12.75" customHeight="1" thickBot="1">
      <c r="A148" s="429" t="s">
        <v>386</v>
      </c>
      <c r="B148" s="430"/>
      <c r="C148" s="431"/>
      <c r="D148" s="220">
        <v>260</v>
      </c>
      <c r="E148" s="214">
        <f t="shared" si="7"/>
        <v>0</v>
      </c>
      <c r="F148" s="215">
        <f t="shared" si="5"/>
        <v>0</v>
      </c>
      <c r="G148" s="215">
        <f>G150+G151</f>
        <v>0</v>
      </c>
      <c r="H148" s="215">
        <f aca="true" t="shared" si="13" ref="H148:N148">H150+H151</f>
        <v>0</v>
      </c>
      <c r="I148" s="215">
        <f t="shared" si="6"/>
        <v>0</v>
      </c>
      <c r="J148" s="215">
        <f t="shared" si="13"/>
        <v>0</v>
      </c>
      <c r="K148" s="215">
        <f t="shared" si="13"/>
        <v>0</v>
      </c>
      <c r="L148" s="215">
        <f t="shared" si="8"/>
        <v>0</v>
      </c>
      <c r="M148" s="215">
        <f t="shared" si="13"/>
        <v>0</v>
      </c>
      <c r="N148" s="221">
        <f t="shared" si="13"/>
        <v>0</v>
      </c>
    </row>
    <row r="149" spans="1:14" s="195" customFormat="1" ht="12">
      <c r="A149" s="432" t="s">
        <v>304</v>
      </c>
      <c r="B149" s="433"/>
      <c r="C149" s="434"/>
      <c r="D149" s="224"/>
      <c r="E149" s="216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1:14" s="195" customFormat="1" ht="12" customHeight="1">
      <c r="A150" s="419" t="s">
        <v>105</v>
      </c>
      <c r="B150" s="420"/>
      <c r="C150" s="421"/>
      <c r="D150" s="222">
        <v>262</v>
      </c>
      <c r="E150" s="218">
        <f t="shared" si="7"/>
        <v>0</v>
      </c>
      <c r="F150" s="219">
        <f t="shared" si="5"/>
        <v>0</v>
      </c>
      <c r="G150" s="219"/>
      <c r="H150" s="219"/>
      <c r="I150" s="219">
        <f t="shared" si="6"/>
        <v>0</v>
      </c>
      <c r="J150" s="219"/>
      <c r="K150" s="219"/>
      <c r="L150" s="219">
        <f t="shared" si="8"/>
        <v>0</v>
      </c>
      <c r="M150" s="219"/>
      <c r="N150" s="219"/>
    </row>
    <row r="151" spans="1:14" s="195" customFormat="1" ht="12.75" customHeight="1" thickBot="1">
      <c r="A151" s="426" t="s">
        <v>387</v>
      </c>
      <c r="B151" s="427"/>
      <c r="C151" s="428"/>
      <c r="D151" s="223">
        <v>263</v>
      </c>
      <c r="E151" s="203">
        <f t="shared" si="7"/>
        <v>0</v>
      </c>
      <c r="F151" s="204">
        <f t="shared" si="5"/>
        <v>0</v>
      </c>
      <c r="G151" s="204"/>
      <c r="H151" s="204"/>
      <c r="I151" s="204">
        <f t="shared" si="6"/>
        <v>0</v>
      </c>
      <c r="J151" s="204"/>
      <c r="K151" s="204"/>
      <c r="L151" s="204">
        <f t="shared" si="8"/>
        <v>0</v>
      </c>
      <c r="M151" s="204"/>
      <c r="N151" s="204"/>
    </row>
    <row r="152" spans="1:14" s="195" customFormat="1" ht="12.75" customHeight="1" thickBot="1">
      <c r="A152" s="435" t="s">
        <v>33</v>
      </c>
      <c r="B152" s="436"/>
      <c r="C152" s="437"/>
      <c r="D152" s="225">
        <v>290</v>
      </c>
      <c r="E152" s="226">
        <f t="shared" si="7"/>
        <v>540200</v>
      </c>
      <c r="F152" s="227">
        <f t="shared" si="5"/>
        <v>534200</v>
      </c>
      <c r="G152" s="227">
        <v>534200</v>
      </c>
      <c r="H152" s="227"/>
      <c r="I152" s="227">
        <f t="shared" si="6"/>
        <v>3000</v>
      </c>
      <c r="J152" s="227">
        <v>3000</v>
      </c>
      <c r="K152" s="227"/>
      <c r="L152" s="227">
        <f t="shared" si="8"/>
        <v>3000</v>
      </c>
      <c r="M152" s="227">
        <v>3000</v>
      </c>
      <c r="N152" s="228"/>
    </row>
    <row r="153" spans="1:14" s="195" customFormat="1" ht="12.75" customHeight="1" thickBot="1">
      <c r="A153" s="435" t="s">
        <v>388</v>
      </c>
      <c r="B153" s="436"/>
      <c r="C153" s="437"/>
      <c r="D153" s="229">
        <v>300</v>
      </c>
      <c r="E153" s="230">
        <f t="shared" si="7"/>
        <v>3904750</v>
      </c>
      <c r="F153" s="231">
        <f t="shared" si="5"/>
        <v>62800</v>
      </c>
      <c r="G153" s="231">
        <f>G155+G156+G157+G158</f>
        <v>62800</v>
      </c>
      <c r="H153" s="231">
        <f>H155+H156+H157+H158</f>
        <v>0</v>
      </c>
      <c r="I153" s="231">
        <f t="shared" si="6"/>
        <v>1681950</v>
      </c>
      <c r="J153" s="231">
        <f>J155+J156+J157+J158</f>
        <v>1681950</v>
      </c>
      <c r="K153" s="231">
        <f>K155+K156+K157+K158</f>
        <v>0</v>
      </c>
      <c r="L153" s="231">
        <f t="shared" si="8"/>
        <v>2160000</v>
      </c>
      <c r="M153" s="231">
        <f>M155+M156+M157+M158</f>
        <v>2160000</v>
      </c>
      <c r="N153" s="344">
        <f>N155+N156+N157+N158</f>
        <v>0</v>
      </c>
    </row>
    <row r="154" spans="1:14" s="195" customFormat="1" ht="12">
      <c r="A154" s="432" t="s">
        <v>304</v>
      </c>
      <c r="B154" s="433"/>
      <c r="C154" s="434"/>
      <c r="D154" s="224"/>
      <c r="E154" s="216"/>
      <c r="F154" s="217"/>
      <c r="G154" s="217"/>
      <c r="H154" s="217"/>
      <c r="I154" s="217"/>
      <c r="J154" s="217"/>
      <c r="K154" s="217"/>
      <c r="L154" s="217"/>
      <c r="M154" s="217"/>
      <c r="N154" s="217"/>
    </row>
    <row r="155" spans="1:14" s="195" customFormat="1" ht="12" customHeight="1">
      <c r="A155" s="419" t="s">
        <v>35</v>
      </c>
      <c r="B155" s="420"/>
      <c r="C155" s="421"/>
      <c r="D155" s="222">
        <v>310</v>
      </c>
      <c r="E155" s="218">
        <f t="shared" si="7"/>
        <v>1533400</v>
      </c>
      <c r="F155" s="219">
        <f t="shared" si="5"/>
        <v>0</v>
      </c>
      <c r="G155" s="219"/>
      <c r="H155" s="219"/>
      <c r="I155" s="219">
        <f t="shared" si="6"/>
        <v>1533400</v>
      </c>
      <c r="J155" s="219">
        <v>1533400</v>
      </c>
      <c r="K155" s="219"/>
      <c r="L155" s="219">
        <f t="shared" si="8"/>
        <v>0</v>
      </c>
      <c r="M155" s="219"/>
      <c r="N155" s="219"/>
    </row>
    <row r="156" spans="1:14" s="195" customFormat="1" ht="12" customHeight="1">
      <c r="A156" s="419" t="s">
        <v>389</v>
      </c>
      <c r="B156" s="420"/>
      <c r="C156" s="421"/>
      <c r="D156" s="222">
        <v>320</v>
      </c>
      <c r="E156" s="218">
        <f t="shared" si="7"/>
        <v>0</v>
      </c>
      <c r="F156" s="219">
        <f t="shared" si="5"/>
        <v>0</v>
      </c>
      <c r="G156" s="219"/>
      <c r="H156" s="219"/>
      <c r="I156" s="219">
        <f t="shared" si="6"/>
        <v>0</v>
      </c>
      <c r="J156" s="219"/>
      <c r="K156" s="219"/>
      <c r="L156" s="219">
        <f t="shared" si="8"/>
        <v>0</v>
      </c>
      <c r="M156" s="219"/>
      <c r="N156" s="219"/>
    </row>
    <row r="157" spans="1:14" s="195" customFormat="1" ht="12" customHeight="1">
      <c r="A157" s="419" t="s">
        <v>390</v>
      </c>
      <c r="B157" s="420"/>
      <c r="C157" s="421"/>
      <c r="D157" s="222">
        <v>330</v>
      </c>
      <c r="E157" s="218">
        <f t="shared" si="7"/>
        <v>0</v>
      </c>
      <c r="F157" s="219">
        <f t="shared" si="5"/>
        <v>0</v>
      </c>
      <c r="G157" s="219"/>
      <c r="H157" s="219"/>
      <c r="I157" s="219">
        <f t="shared" si="6"/>
        <v>0</v>
      </c>
      <c r="J157" s="219"/>
      <c r="K157" s="219"/>
      <c r="L157" s="219">
        <f t="shared" si="8"/>
        <v>0</v>
      </c>
      <c r="M157" s="219"/>
      <c r="N157" s="219"/>
    </row>
    <row r="158" spans="1:14" s="195" customFormat="1" ht="12.75" customHeight="1" thickBot="1">
      <c r="A158" s="426" t="s">
        <v>37</v>
      </c>
      <c r="B158" s="427"/>
      <c r="C158" s="428"/>
      <c r="D158" s="223">
        <v>340</v>
      </c>
      <c r="E158" s="203">
        <f t="shared" si="7"/>
        <v>2371350</v>
      </c>
      <c r="F158" s="204">
        <f t="shared" si="5"/>
        <v>62800</v>
      </c>
      <c r="G158" s="204">
        <v>62800</v>
      </c>
      <c r="H158" s="204"/>
      <c r="I158" s="204">
        <f t="shared" si="6"/>
        <v>148550</v>
      </c>
      <c r="J158" s="204">
        <v>148550</v>
      </c>
      <c r="K158" s="204"/>
      <c r="L158" s="204">
        <f t="shared" si="8"/>
        <v>2160000</v>
      </c>
      <c r="M158" s="204">
        <f>2100000+60000</f>
        <v>2160000</v>
      </c>
      <c r="N158" s="204"/>
    </row>
    <row r="159" spans="1:14" s="195" customFormat="1" ht="12.75" customHeight="1" thickBot="1">
      <c r="A159" s="429" t="s">
        <v>391</v>
      </c>
      <c r="B159" s="430"/>
      <c r="C159" s="431"/>
      <c r="D159" s="220">
        <v>500</v>
      </c>
      <c r="E159" s="214">
        <f t="shared" si="7"/>
        <v>0</v>
      </c>
      <c r="F159" s="215">
        <f t="shared" si="5"/>
        <v>0</v>
      </c>
      <c r="G159" s="215">
        <f>G161+G162</f>
        <v>0</v>
      </c>
      <c r="H159" s="215">
        <f aca="true" t="shared" si="14" ref="H159:N159">H161+H162</f>
        <v>0</v>
      </c>
      <c r="I159" s="215">
        <f t="shared" si="6"/>
        <v>0</v>
      </c>
      <c r="J159" s="215">
        <f t="shared" si="14"/>
        <v>0</v>
      </c>
      <c r="K159" s="215">
        <f t="shared" si="14"/>
        <v>0</v>
      </c>
      <c r="L159" s="215">
        <f t="shared" si="8"/>
        <v>0</v>
      </c>
      <c r="M159" s="215">
        <f t="shared" si="14"/>
        <v>0</v>
      </c>
      <c r="N159" s="221">
        <f t="shared" si="14"/>
        <v>0</v>
      </c>
    </row>
    <row r="160" spans="1:14" s="195" customFormat="1" ht="12">
      <c r="A160" s="432" t="s">
        <v>304</v>
      </c>
      <c r="B160" s="433"/>
      <c r="C160" s="434"/>
      <c r="D160" s="224"/>
      <c r="E160" s="216"/>
      <c r="F160" s="217"/>
      <c r="G160" s="217"/>
      <c r="H160" s="217"/>
      <c r="I160" s="217"/>
      <c r="J160" s="217"/>
      <c r="K160" s="217"/>
      <c r="L160" s="217"/>
      <c r="M160" s="217"/>
      <c r="N160" s="217"/>
    </row>
    <row r="161" spans="1:14" s="195" customFormat="1" ht="12" customHeight="1">
      <c r="A161" s="419" t="s">
        <v>392</v>
      </c>
      <c r="B161" s="420"/>
      <c r="C161" s="421"/>
      <c r="D161" s="222">
        <v>520</v>
      </c>
      <c r="E161" s="218">
        <f t="shared" si="7"/>
        <v>0</v>
      </c>
      <c r="F161" s="219">
        <f t="shared" si="5"/>
        <v>0</v>
      </c>
      <c r="G161" s="219"/>
      <c r="H161" s="219"/>
      <c r="I161" s="219">
        <f t="shared" si="6"/>
        <v>0</v>
      </c>
      <c r="J161" s="219"/>
      <c r="K161" s="219"/>
      <c r="L161" s="219">
        <f t="shared" si="8"/>
        <v>0</v>
      </c>
      <c r="M161" s="219"/>
      <c r="N161" s="219"/>
    </row>
    <row r="162" spans="1:14" s="195" customFormat="1" ht="12" customHeight="1">
      <c r="A162" s="419" t="s">
        <v>393</v>
      </c>
      <c r="B162" s="420"/>
      <c r="C162" s="421"/>
      <c r="D162" s="222">
        <v>530</v>
      </c>
      <c r="E162" s="218">
        <f t="shared" si="7"/>
        <v>0</v>
      </c>
      <c r="F162" s="219">
        <f t="shared" si="5"/>
        <v>0</v>
      </c>
      <c r="G162" s="219"/>
      <c r="H162" s="219"/>
      <c r="I162" s="219">
        <f t="shared" si="6"/>
        <v>0</v>
      </c>
      <c r="J162" s="219"/>
      <c r="K162" s="219"/>
      <c r="L162" s="219">
        <f t="shared" si="8"/>
        <v>0</v>
      </c>
      <c r="M162" s="219"/>
      <c r="N162" s="219"/>
    </row>
    <row r="163" spans="1:14" s="195" customFormat="1" ht="12" customHeight="1">
      <c r="A163" s="422" t="s">
        <v>394</v>
      </c>
      <c r="B163" s="423"/>
      <c r="C163" s="424"/>
      <c r="D163" s="232"/>
      <c r="E163" s="218"/>
      <c r="F163" s="219"/>
      <c r="G163" s="219"/>
      <c r="H163" s="219"/>
      <c r="I163" s="219"/>
      <c r="J163" s="219"/>
      <c r="K163" s="219"/>
      <c r="L163" s="219"/>
      <c r="M163" s="219"/>
      <c r="N163" s="219"/>
    </row>
    <row r="164" spans="1:14" s="195" customFormat="1" ht="12" customHeight="1">
      <c r="A164" s="419" t="s">
        <v>395</v>
      </c>
      <c r="B164" s="420"/>
      <c r="C164" s="421"/>
      <c r="D164" s="183" t="s">
        <v>217</v>
      </c>
      <c r="E164" s="218">
        <f t="shared" si="7"/>
        <v>0</v>
      </c>
      <c r="F164" s="219">
        <f t="shared" si="5"/>
        <v>0</v>
      </c>
      <c r="G164" s="219"/>
      <c r="H164" s="219"/>
      <c r="I164" s="219">
        <f t="shared" si="6"/>
        <v>0</v>
      </c>
      <c r="J164" s="219"/>
      <c r="K164" s="219"/>
      <c r="L164" s="219">
        <f t="shared" si="8"/>
        <v>0</v>
      </c>
      <c r="M164" s="219"/>
      <c r="N164" s="219"/>
    </row>
    <row r="165" spans="1:14" s="195" customFormat="1" ht="12">
      <c r="A165" s="198"/>
      <c r="B165" s="198"/>
      <c r="C165" s="198"/>
      <c r="D165" s="188"/>
      <c r="E165" s="188"/>
      <c r="F165" s="233"/>
      <c r="G165" s="233"/>
      <c r="H165" s="233"/>
      <c r="I165" s="233"/>
      <c r="J165" s="209"/>
      <c r="K165" s="209"/>
      <c r="L165" s="233"/>
      <c r="M165" s="209"/>
      <c r="N165" s="209"/>
    </row>
    <row r="166" spans="1:14" s="195" customFormat="1" ht="12.75" customHeight="1" thickBot="1">
      <c r="A166" s="414" t="s">
        <v>418</v>
      </c>
      <c r="B166" s="414"/>
      <c r="C166" s="414"/>
      <c r="D166" s="414"/>
      <c r="E166" s="198"/>
      <c r="F166" s="234"/>
      <c r="G166" s="425" t="s">
        <v>419</v>
      </c>
      <c r="H166" s="425"/>
      <c r="I166" s="235"/>
      <c r="J166" s="236"/>
      <c r="K166" s="236"/>
      <c r="L166" s="235"/>
      <c r="M166" s="209"/>
      <c r="N166" s="209"/>
    </row>
    <row r="167" spans="1:14" s="195" customFormat="1" ht="12" customHeight="1">
      <c r="A167" s="414"/>
      <c r="B167" s="414"/>
      <c r="C167" s="414"/>
      <c r="D167" s="198"/>
      <c r="E167" s="198"/>
      <c r="F167" s="238" t="s">
        <v>285</v>
      </c>
      <c r="G167" s="418" t="s">
        <v>286</v>
      </c>
      <c r="H167" s="418"/>
      <c r="I167" s="239"/>
      <c r="J167" s="236"/>
      <c r="K167" s="236"/>
      <c r="L167" s="239"/>
      <c r="M167" s="209"/>
      <c r="N167" s="209"/>
    </row>
    <row r="168" spans="1:14" s="195" customFormat="1" ht="12" customHeight="1">
      <c r="A168" s="198"/>
      <c r="B168" s="198"/>
      <c r="C168" s="198"/>
      <c r="D168" s="198"/>
      <c r="E168" s="198"/>
      <c r="F168" s="238"/>
      <c r="G168" s="239"/>
      <c r="H168" s="239"/>
      <c r="I168" s="239"/>
      <c r="J168" s="236"/>
      <c r="K168" s="236"/>
      <c r="L168" s="239"/>
      <c r="M168" s="209"/>
      <c r="N168" s="209"/>
    </row>
    <row r="169" spans="1:12" s="195" customFormat="1" ht="12.75" customHeight="1" thickBot="1">
      <c r="A169" s="414" t="s">
        <v>420</v>
      </c>
      <c r="B169" s="414"/>
      <c r="C169" s="414"/>
      <c r="D169" s="414"/>
      <c r="E169" s="198"/>
      <c r="F169" s="240"/>
      <c r="G169" s="417" t="s">
        <v>421</v>
      </c>
      <c r="H169" s="417"/>
      <c r="I169" s="241"/>
      <c r="J169" s="237"/>
      <c r="K169" s="237"/>
      <c r="L169" s="241"/>
    </row>
    <row r="170" spans="1:12" s="195" customFormat="1" ht="12">
      <c r="A170" s="198"/>
      <c r="B170" s="198"/>
      <c r="C170" s="198"/>
      <c r="D170" s="188"/>
      <c r="E170" s="188"/>
      <c r="F170" s="188" t="s">
        <v>285</v>
      </c>
      <c r="G170" s="416" t="s">
        <v>286</v>
      </c>
      <c r="H170" s="416"/>
      <c r="I170" s="242"/>
      <c r="J170" s="237"/>
      <c r="K170" s="237"/>
      <c r="L170" s="242"/>
    </row>
    <row r="171" spans="1:12" s="195" customFormat="1" ht="12">
      <c r="A171" s="198"/>
      <c r="B171" s="198"/>
      <c r="C171" s="198"/>
      <c r="D171" s="188"/>
      <c r="E171" s="188"/>
      <c r="F171" s="188"/>
      <c r="G171" s="242"/>
      <c r="H171" s="242"/>
      <c r="I171" s="242"/>
      <c r="J171" s="237"/>
      <c r="K171" s="237"/>
      <c r="L171" s="242"/>
    </row>
    <row r="172" spans="1:12" s="195" customFormat="1" ht="14.25" customHeight="1" thickBot="1">
      <c r="A172" s="414" t="s">
        <v>396</v>
      </c>
      <c r="B172" s="414"/>
      <c r="C172" s="414"/>
      <c r="D172" s="414"/>
      <c r="E172" s="198"/>
      <c r="F172" s="350"/>
      <c r="G172" s="417" t="s">
        <v>421</v>
      </c>
      <c r="H172" s="417"/>
      <c r="I172" s="241"/>
      <c r="J172" s="237"/>
      <c r="K172" s="237"/>
      <c r="L172" s="241"/>
    </row>
    <row r="173" spans="1:12" s="195" customFormat="1" ht="12.75" customHeight="1">
      <c r="A173" s="198"/>
      <c r="B173" s="198"/>
      <c r="C173" s="198"/>
      <c r="D173" s="198"/>
      <c r="E173" s="198"/>
      <c r="F173" s="188" t="s">
        <v>285</v>
      </c>
      <c r="G173" s="416" t="s">
        <v>286</v>
      </c>
      <c r="H173" s="416"/>
      <c r="I173" s="242"/>
      <c r="J173" s="237"/>
      <c r="K173" s="237"/>
      <c r="L173" s="241"/>
    </row>
    <row r="174" spans="1:12" s="195" customFormat="1" ht="12.75" customHeight="1">
      <c r="A174" s="414" t="s">
        <v>422</v>
      </c>
      <c r="B174" s="414"/>
      <c r="C174" s="198"/>
      <c r="D174" s="198"/>
      <c r="E174" s="198"/>
      <c r="F174" s="188"/>
      <c r="G174" s="415"/>
      <c r="H174" s="415"/>
      <c r="I174" s="242"/>
      <c r="J174" s="237"/>
      <c r="K174" s="237"/>
      <c r="L174" s="241"/>
    </row>
    <row r="175" spans="1:12" s="195" customFormat="1" ht="12" customHeight="1">
      <c r="A175" s="198"/>
      <c r="B175" s="198"/>
      <c r="C175" s="198"/>
      <c r="D175" s="188"/>
      <c r="E175" s="188"/>
      <c r="F175" s="198"/>
      <c r="G175" s="198"/>
      <c r="H175" s="198"/>
      <c r="I175" s="198"/>
      <c r="L175" s="198"/>
    </row>
    <row r="176" spans="1:12" s="195" customFormat="1" ht="12">
      <c r="A176" s="198"/>
      <c r="B176" s="198"/>
      <c r="C176" s="198"/>
      <c r="D176" s="188"/>
      <c r="E176" s="188"/>
      <c r="F176" s="198"/>
      <c r="G176" s="198"/>
      <c r="H176" s="198"/>
      <c r="I176" s="198"/>
      <c r="L176" s="198"/>
    </row>
    <row r="177" spans="1:12" s="195" customFormat="1" ht="12">
      <c r="A177" s="198"/>
      <c r="B177" s="198"/>
      <c r="C177" s="198"/>
      <c r="D177" s="188"/>
      <c r="E177" s="188"/>
      <c r="F177" s="198"/>
      <c r="G177" s="198"/>
      <c r="H177" s="198"/>
      <c r="I177" s="198"/>
      <c r="L177" s="198"/>
    </row>
    <row r="178" spans="1:12" s="195" customFormat="1" ht="12" customHeight="1">
      <c r="A178" s="413" t="s">
        <v>490</v>
      </c>
      <c r="B178" s="413"/>
      <c r="C178" s="413"/>
      <c r="D178" s="188"/>
      <c r="E178" s="188"/>
      <c r="F178" s="198"/>
      <c r="G178" s="198"/>
      <c r="H178" s="198"/>
      <c r="I178" s="198"/>
      <c r="L178" s="198"/>
    </row>
    <row r="179" spans="1:12" s="195" customFormat="1" ht="12">
      <c r="A179" s="198"/>
      <c r="B179" s="198"/>
      <c r="C179" s="198"/>
      <c r="D179" s="188"/>
      <c r="E179" s="188"/>
      <c r="F179" s="198"/>
      <c r="G179" s="198"/>
      <c r="H179" s="198"/>
      <c r="I179" s="198"/>
      <c r="L179" s="198"/>
    </row>
    <row r="180" s="195" customFormat="1" ht="12"/>
    <row r="181" s="195" customFormat="1" ht="12"/>
    <row r="182" s="195" customFormat="1" ht="12"/>
    <row r="183" s="195" customFormat="1" ht="12"/>
    <row r="184" s="195" customFormat="1" ht="12"/>
    <row r="185" s="195" customFormat="1" ht="12"/>
    <row r="186" s="195" customFormat="1" ht="12"/>
    <row r="187" s="195" customFormat="1" ht="12"/>
    <row r="188" s="195" customFormat="1" ht="12"/>
    <row r="189" s="195" customFormat="1" ht="12"/>
    <row r="190" s="195" customFormat="1" ht="12"/>
  </sheetData>
  <sheetProtection/>
  <mergeCells count="472">
    <mergeCell ref="F5:G5"/>
    <mergeCell ref="E6:G6"/>
    <mergeCell ref="A8:G8"/>
    <mergeCell ref="A9:G9"/>
    <mergeCell ref="E1:G1"/>
    <mergeCell ref="E2:G2"/>
    <mergeCell ref="E3:G3"/>
    <mergeCell ref="F4:G4"/>
    <mergeCell ref="A20:C20"/>
    <mergeCell ref="A21:C23"/>
    <mergeCell ref="D21:E23"/>
    <mergeCell ref="A24:C24"/>
    <mergeCell ref="D24:E24"/>
    <mergeCell ref="A12:E12"/>
    <mergeCell ref="A15:C18"/>
    <mergeCell ref="D15:E18"/>
    <mergeCell ref="A19:C19"/>
    <mergeCell ref="A31:G31"/>
    <mergeCell ref="A32:G32"/>
    <mergeCell ref="A33:G33"/>
    <mergeCell ref="F34:G34"/>
    <mergeCell ref="A26:G26"/>
    <mergeCell ref="A28:G28"/>
    <mergeCell ref="A29:G29"/>
    <mergeCell ref="A30:G30"/>
    <mergeCell ref="H34:I34"/>
    <mergeCell ref="J34:K34"/>
    <mergeCell ref="L34:M34"/>
    <mergeCell ref="A35:E35"/>
    <mergeCell ref="F35:G35"/>
    <mergeCell ref="H35:I35"/>
    <mergeCell ref="J35:K35"/>
    <mergeCell ref="L35:M35"/>
    <mergeCell ref="L36:M36"/>
    <mergeCell ref="A37:E37"/>
    <mergeCell ref="F37:G37"/>
    <mergeCell ref="H37:I37"/>
    <mergeCell ref="J37:K37"/>
    <mergeCell ref="L37:M37"/>
    <mergeCell ref="A36:E36"/>
    <mergeCell ref="F36:G36"/>
    <mergeCell ref="H36:I36"/>
    <mergeCell ref="J36:K36"/>
    <mergeCell ref="L38:M38"/>
    <mergeCell ref="A39:E39"/>
    <mergeCell ref="F39:G39"/>
    <mergeCell ref="H39:I39"/>
    <mergeCell ref="J39:K39"/>
    <mergeCell ref="L39:M39"/>
    <mergeCell ref="A38:E38"/>
    <mergeCell ref="F38:G38"/>
    <mergeCell ref="H38:I38"/>
    <mergeCell ref="J38:K38"/>
    <mergeCell ref="L40:M40"/>
    <mergeCell ref="A41:E41"/>
    <mergeCell ref="F41:G41"/>
    <mergeCell ref="H41:I41"/>
    <mergeCell ref="J41:K41"/>
    <mergeCell ref="L41:M41"/>
    <mergeCell ref="A40:E40"/>
    <mergeCell ref="F40:G40"/>
    <mergeCell ref="H40:I40"/>
    <mergeCell ref="J40:K40"/>
    <mergeCell ref="L42:M42"/>
    <mergeCell ref="A43:E43"/>
    <mergeCell ref="F43:G43"/>
    <mergeCell ref="H43:I43"/>
    <mergeCell ref="J43:K43"/>
    <mergeCell ref="L43:M43"/>
    <mergeCell ref="A42:E42"/>
    <mergeCell ref="F42:G42"/>
    <mergeCell ref="H42:I42"/>
    <mergeCell ref="J42:K42"/>
    <mergeCell ref="L44:M44"/>
    <mergeCell ref="A45:E45"/>
    <mergeCell ref="F45:G45"/>
    <mergeCell ref="H45:I45"/>
    <mergeCell ref="J45:K45"/>
    <mergeCell ref="L45:M45"/>
    <mergeCell ref="A44:E44"/>
    <mergeCell ref="F44:G44"/>
    <mergeCell ref="H44:I44"/>
    <mergeCell ref="J44:K44"/>
    <mergeCell ref="L46:M46"/>
    <mergeCell ref="A47:E47"/>
    <mergeCell ref="F47:G47"/>
    <mergeCell ref="H47:I47"/>
    <mergeCell ref="J47:K47"/>
    <mergeCell ref="L47:M47"/>
    <mergeCell ref="A46:E46"/>
    <mergeCell ref="F46:G46"/>
    <mergeCell ref="H46:I46"/>
    <mergeCell ref="J46:K46"/>
    <mergeCell ref="L48:M48"/>
    <mergeCell ref="A49:E49"/>
    <mergeCell ref="F49:G49"/>
    <mergeCell ref="H49:I49"/>
    <mergeCell ref="J49:K49"/>
    <mergeCell ref="L49:M49"/>
    <mergeCell ref="A48:E48"/>
    <mergeCell ref="F48:G48"/>
    <mergeCell ref="H48:I48"/>
    <mergeCell ref="J48:K48"/>
    <mergeCell ref="L50:M50"/>
    <mergeCell ref="A51:E51"/>
    <mergeCell ref="F51:G51"/>
    <mergeCell ref="H51:I51"/>
    <mergeCell ref="J51:K51"/>
    <mergeCell ref="L51:M51"/>
    <mergeCell ref="A50:E50"/>
    <mergeCell ref="F50:G50"/>
    <mergeCell ref="H50:I50"/>
    <mergeCell ref="J50:K50"/>
    <mergeCell ref="L52:M52"/>
    <mergeCell ref="A53:E53"/>
    <mergeCell ref="F53:G53"/>
    <mergeCell ref="H53:I53"/>
    <mergeCell ref="J53:K53"/>
    <mergeCell ref="L53:M53"/>
    <mergeCell ref="A52:E52"/>
    <mergeCell ref="F52:G52"/>
    <mergeCell ref="H52:I52"/>
    <mergeCell ref="J52:K52"/>
    <mergeCell ref="L54:M54"/>
    <mergeCell ref="A55:E55"/>
    <mergeCell ref="F55:G55"/>
    <mergeCell ref="H55:I55"/>
    <mergeCell ref="J55:K55"/>
    <mergeCell ref="L55:M55"/>
    <mergeCell ref="A54:E54"/>
    <mergeCell ref="F54:G54"/>
    <mergeCell ref="H54:I54"/>
    <mergeCell ref="J54:K54"/>
    <mergeCell ref="L56:M56"/>
    <mergeCell ref="A57:E57"/>
    <mergeCell ref="F57:G57"/>
    <mergeCell ref="H57:I57"/>
    <mergeCell ref="J57:K57"/>
    <mergeCell ref="L57:M57"/>
    <mergeCell ref="A56:E56"/>
    <mergeCell ref="F56:G56"/>
    <mergeCell ref="H56:I56"/>
    <mergeCell ref="J56:K56"/>
    <mergeCell ref="L58:M58"/>
    <mergeCell ref="A59:E59"/>
    <mergeCell ref="F59:G59"/>
    <mergeCell ref="H59:I59"/>
    <mergeCell ref="J59:K59"/>
    <mergeCell ref="L59:M59"/>
    <mergeCell ref="A58:E58"/>
    <mergeCell ref="F58:G58"/>
    <mergeCell ref="H58:I58"/>
    <mergeCell ref="J58:K58"/>
    <mergeCell ref="L60:M60"/>
    <mergeCell ref="A61:E61"/>
    <mergeCell ref="F61:G61"/>
    <mergeCell ref="H61:I61"/>
    <mergeCell ref="J61:K61"/>
    <mergeCell ref="L61:M61"/>
    <mergeCell ref="A60:E60"/>
    <mergeCell ref="F60:G60"/>
    <mergeCell ref="H60:I60"/>
    <mergeCell ref="J60:K60"/>
    <mergeCell ref="L62:M62"/>
    <mergeCell ref="A63:E63"/>
    <mergeCell ref="F63:G63"/>
    <mergeCell ref="H63:I63"/>
    <mergeCell ref="J63:K63"/>
    <mergeCell ref="L63:M63"/>
    <mergeCell ref="A62:E62"/>
    <mergeCell ref="F62:G62"/>
    <mergeCell ref="H62:I62"/>
    <mergeCell ref="J62:K62"/>
    <mergeCell ref="L64:M64"/>
    <mergeCell ref="A65:E65"/>
    <mergeCell ref="F65:G65"/>
    <mergeCell ref="H65:I65"/>
    <mergeCell ref="J65:K65"/>
    <mergeCell ref="L65:M65"/>
    <mergeCell ref="A64:E64"/>
    <mergeCell ref="F64:G64"/>
    <mergeCell ref="H64:I64"/>
    <mergeCell ref="J64:K64"/>
    <mergeCell ref="L66:M66"/>
    <mergeCell ref="A67:E67"/>
    <mergeCell ref="F67:G67"/>
    <mergeCell ref="H67:I67"/>
    <mergeCell ref="J67:K67"/>
    <mergeCell ref="L67:M67"/>
    <mergeCell ref="A66:E66"/>
    <mergeCell ref="F66:G66"/>
    <mergeCell ref="H66:I66"/>
    <mergeCell ref="J66:K66"/>
    <mergeCell ref="L68:M68"/>
    <mergeCell ref="A69:E69"/>
    <mergeCell ref="F69:G69"/>
    <mergeCell ref="H69:I69"/>
    <mergeCell ref="J69:K69"/>
    <mergeCell ref="L69:M69"/>
    <mergeCell ref="A68:E68"/>
    <mergeCell ref="F68:G68"/>
    <mergeCell ref="H68:I68"/>
    <mergeCell ref="J68:K68"/>
    <mergeCell ref="L70:M70"/>
    <mergeCell ref="A71:E71"/>
    <mergeCell ref="F71:G71"/>
    <mergeCell ref="H71:I71"/>
    <mergeCell ref="J71:K71"/>
    <mergeCell ref="L71:M71"/>
    <mergeCell ref="A70:E70"/>
    <mergeCell ref="F70:G70"/>
    <mergeCell ref="H70:I70"/>
    <mergeCell ref="J70:K70"/>
    <mergeCell ref="L72:M72"/>
    <mergeCell ref="A73:E73"/>
    <mergeCell ref="F73:G73"/>
    <mergeCell ref="H73:I73"/>
    <mergeCell ref="J73:K73"/>
    <mergeCell ref="L73:M73"/>
    <mergeCell ref="A72:E72"/>
    <mergeCell ref="F72:G72"/>
    <mergeCell ref="H72:I72"/>
    <mergeCell ref="J72:K72"/>
    <mergeCell ref="L74:M74"/>
    <mergeCell ref="A75:E75"/>
    <mergeCell ref="F75:G75"/>
    <mergeCell ref="H75:I75"/>
    <mergeCell ref="J75:K75"/>
    <mergeCell ref="L75:M75"/>
    <mergeCell ref="A74:E74"/>
    <mergeCell ref="F74:G74"/>
    <mergeCell ref="H74:I74"/>
    <mergeCell ref="J74:K74"/>
    <mergeCell ref="L76:M76"/>
    <mergeCell ref="A77:E77"/>
    <mergeCell ref="F77:G77"/>
    <mergeCell ref="H77:I77"/>
    <mergeCell ref="J77:K77"/>
    <mergeCell ref="L77:M77"/>
    <mergeCell ref="A76:E76"/>
    <mergeCell ref="F76:G76"/>
    <mergeCell ref="H76:I76"/>
    <mergeCell ref="J76:K76"/>
    <mergeCell ref="L78:M78"/>
    <mergeCell ref="A79:E79"/>
    <mergeCell ref="F79:G79"/>
    <mergeCell ref="H79:I79"/>
    <mergeCell ref="J79:K79"/>
    <mergeCell ref="L79:M79"/>
    <mergeCell ref="A78:E78"/>
    <mergeCell ref="F78:G78"/>
    <mergeCell ref="H78:I78"/>
    <mergeCell ref="J78:K78"/>
    <mergeCell ref="L80:M80"/>
    <mergeCell ref="A81:E81"/>
    <mergeCell ref="F81:G81"/>
    <mergeCell ref="H81:I81"/>
    <mergeCell ref="J81:K81"/>
    <mergeCell ref="L81:M81"/>
    <mergeCell ref="A80:E80"/>
    <mergeCell ref="F80:G80"/>
    <mergeCell ref="H80:I80"/>
    <mergeCell ref="J80:K80"/>
    <mergeCell ref="L82:M82"/>
    <mergeCell ref="A83:E83"/>
    <mergeCell ref="F83:G83"/>
    <mergeCell ref="H83:I83"/>
    <mergeCell ref="J83:K83"/>
    <mergeCell ref="L83:M83"/>
    <mergeCell ref="A82:E82"/>
    <mergeCell ref="F82:G82"/>
    <mergeCell ref="H82:I82"/>
    <mergeCell ref="J82:K82"/>
    <mergeCell ref="L84:M84"/>
    <mergeCell ref="A85:E85"/>
    <mergeCell ref="F85:G85"/>
    <mergeCell ref="H85:I85"/>
    <mergeCell ref="J85:K85"/>
    <mergeCell ref="L85:M85"/>
    <mergeCell ref="A84:E84"/>
    <mergeCell ref="F84:G84"/>
    <mergeCell ref="H84:I84"/>
    <mergeCell ref="J84:K84"/>
    <mergeCell ref="L86:M86"/>
    <mergeCell ref="A87:E87"/>
    <mergeCell ref="F87:G87"/>
    <mergeCell ref="H87:I87"/>
    <mergeCell ref="J87:K87"/>
    <mergeCell ref="L87:M87"/>
    <mergeCell ref="A86:E86"/>
    <mergeCell ref="F86:G86"/>
    <mergeCell ref="H86:I86"/>
    <mergeCell ref="J86:K86"/>
    <mergeCell ref="L88:M88"/>
    <mergeCell ref="A89:E89"/>
    <mergeCell ref="F89:G89"/>
    <mergeCell ref="H89:I89"/>
    <mergeCell ref="J89:K89"/>
    <mergeCell ref="L89:M89"/>
    <mergeCell ref="A88:E88"/>
    <mergeCell ref="F88:G88"/>
    <mergeCell ref="H88:I88"/>
    <mergeCell ref="J88:K88"/>
    <mergeCell ref="L90:M90"/>
    <mergeCell ref="A91:E91"/>
    <mergeCell ref="F91:G91"/>
    <mergeCell ref="H91:I91"/>
    <mergeCell ref="J91:K91"/>
    <mergeCell ref="L91:M91"/>
    <mergeCell ref="A90:E90"/>
    <mergeCell ref="F90:G90"/>
    <mergeCell ref="H90:I90"/>
    <mergeCell ref="J90:K90"/>
    <mergeCell ref="L92:M92"/>
    <mergeCell ref="A93:E93"/>
    <mergeCell ref="F93:G93"/>
    <mergeCell ref="H93:I93"/>
    <mergeCell ref="J93:K93"/>
    <mergeCell ref="L93:M93"/>
    <mergeCell ref="A92:E92"/>
    <mergeCell ref="F92:G92"/>
    <mergeCell ref="H92:I92"/>
    <mergeCell ref="J92:K92"/>
    <mergeCell ref="L94:M94"/>
    <mergeCell ref="A95:E95"/>
    <mergeCell ref="F95:G95"/>
    <mergeCell ref="H95:I95"/>
    <mergeCell ref="J95:K95"/>
    <mergeCell ref="L95:M95"/>
    <mergeCell ref="A94:E94"/>
    <mergeCell ref="F94:G94"/>
    <mergeCell ref="H94:I94"/>
    <mergeCell ref="J94:K94"/>
    <mergeCell ref="L96:M96"/>
    <mergeCell ref="A97:E97"/>
    <mergeCell ref="F97:G97"/>
    <mergeCell ref="H97:I97"/>
    <mergeCell ref="J97:K97"/>
    <mergeCell ref="L97:M97"/>
    <mergeCell ref="A96:E96"/>
    <mergeCell ref="F96:G96"/>
    <mergeCell ref="H96:I96"/>
    <mergeCell ref="J96:K96"/>
    <mergeCell ref="L98:M98"/>
    <mergeCell ref="A99:E99"/>
    <mergeCell ref="F99:G99"/>
    <mergeCell ref="H99:I99"/>
    <mergeCell ref="J99:K99"/>
    <mergeCell ref="L99:M99"/>
    <mergeCell ref="A98:E98"/>
    <mergeCell ref="F98:G98"/>
    <mergeCell ref="H98:I98"/>
    <mergeCell ref="J98:K98"/>
    <mergeCell ref="L100:M100"/>
    <mergeCell ref="A101:E101"/>
    <mergeCell ref="F101:G101"/>
    <mergeCell ref="H101:I101"/>
    <mergeCell ref="J101:K101"/>
    <mergeCell ref="L101:M101"/>
    <mergeCell ref="A100:E100"/>
    <mergeCell ref="F100:G100"/>
    <mergeCell ref="H100:I100"/>
    <mergeCell ref="J100:K100"/>
    <mergeCell ref="L102:M102"/>
    <mergeCell ref="A103:E103"/>
    <mergeCell ref="F103:G103"/>
    <mergeCell ref="H103:I103"/>
    <mergeCell ref="J103:K103"/>
    <mergeCell ref="L103:M103"/>
    <mergeCell ref="A102:E102"/>
    <mergeCell ref="F102:G102"/>
    <mergeCell ref="H102:I102"/>
    <mergeCell ref="J102:K102"/>
    <mergeCell ref="L104:M104"/>
    <mergeCell ref="A105:E105"/>
    <mergeCell ref="F105:G105"/>
    <mergeCell ref="H105:I105"/>
    <mergeCell ref="J105:K105"/>
    <mergeCell ref="L105:M105"/>
    <mergeCell ref="A104:E104"/>
    <mergeCell ref="F104:G104"/>
    <mergeCell ref="H104:I104"/>
    <mergeCell ref="J104:K104"/>
    <mergeCell ref="L106:M106"/>
    <mergeCell ref="A107:E107"/>
    <mergeCell ref="F107:G107"/>
    <mergeCell ref="H107:I107"/>
    <mergeCell ref="J107:K107"/>
    <mergeCell ref="L107:M107"/>
    <mergeCell ref="A106:E106"/>
    <mergeCell ref="F106:G106"/>
    <mergeCell ref="H106:I106"/>
    <mergeCell ref="J106:K106"/>
    <mergeCell ref="A108:N108"/>
    <mergeCell ref="F109:H109"/>
    <mergeCell ref="I109:K109"/>
    <mergeCell ref="L109:N109"/>
    <mergeCell ref="M110:N110"/>
    <mergeCell ref="I110:I111"/>
    <mergeCell ref="J110:K110"/>
    <mergeCell ref="L110:L111"/>
    <mergeCell ref="A112:C112"/>
    <mergeCell ref="A113:C113"/>
    <mergeCell ref="A114:C114"/>
    <mergeCell ref="G110:H110"/>
    <mergeCell ref="A110:C111"/>
    <mergeCell ref="D110:D111"/>
    <mergeCell ref="E110:E111"/>
    <mergeCell ref="F110:F111"/>
    <mergeCell ref="A119:C119"/>
    <mergeCell ref="A120:C120"/>
    <mergeCell ref="A121:C121"/>
    <mergeCell ref="A122:C122"/>
    <mergeCell ref="A115:C115"/>
    <mergeCell ref="A116:C116"/>
    <mergeCell ref="A117:C117"/>
    <mergeCell ref="A118:C118"/>
    <mergeCell ref="A123:C123"/>
    <mergeCell ref="A127:C127"/>
    <mergeCell ref="A128:C128"/>
    <mergeCell ref="A129:C129"/>
    <mergeCell ref="A124:C124"/>
    <mergeCell ref="A125:C125"/>
    <mergeCell ref="A126:C126"/>
    <mergeCell ref="A134:C134"/>
    <mergeCell ref="A135:C135"/>
    <mergeCell ref="A136:C136"/>
    <mergeCell ref="A137:C137"/>
    <mergeCell ref="A130:C130"/>
    <mergeCell ref="A131:C131"/>
    <mergeCell ref="A132:C132"/>
    <mergeCell ref="A133:C133"/>
    <mergeCell ref="A142:C142"/>
    <mergeCell ref="A143:C143"/>
    <mergeCell ref="A144:C144"/>
    <mergeCell ref="A145:C145"/>
    <mergeCell ref="A138:C138"/>
    <mergeCell ref="A139:C139"/>
    <mergeCell ref="A140:C140"/>
    <mergeCell ref="A141:C141"/>
    <mergeCell ref="A150:C150"/>
    <mergeCell ref="A151:C151"/>
    <mergeCell ref="A152:C152"/>
    <mergeCell ref="A153:C153"/>
    <mergeCell ref="A146:C146"/>
    <mergeCell ref="A147:C147"/>
    <mergeCell ref="A148:C148"/>
    <mergeCell ref="A149:C149"/>
    <mergeCell ref="A158:C158"/>
    <mergeCell ref="A159:C159"/>
    <mergeCell ref="A160:C160"/>
    <mergeCell ref="A161:C161"/>
    <mergeCell ref="A154:C154"/>
    <mergeCell ref="A155:C155"/>
    <mergeCell ref="A156:C156"/>
    <mergeCell ref="A157:C157"/>
    <mergeCell ref="A167:C167"/>
    <mergeCell ref="G167:H167"/>
    <mergeCell ref="A162:C162"/>
    <mergeCell ref="A163:C163"/>
    <mergeCell ref="A164:C164"/>
    <mergeCell ref="A166:D166"/>
    <mergeCell ref="G166:H166"/>
    <mergeCell ref="A178:C178"/>
    <mergeCell ref="A174:B174"/>
    <mergeCell ref="G174:H174"/>
    <mergeCell ref="A169:D169"/>
    <mergeCell ref="G170:H170"/>
    <mergeCell ref="A172:D172"/>
    <mergeCell ref="G173:H173"/>
    <mergeCell ref="G169:H169"/>
    <mergeCell ref="G172:H172"/>
  </mergeCells>
  <printOptions/>
  <pageMargins left="0" right="0" top="0.26" bottom="0.32" header="0.5118110236220472" footer="0.39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6">
      <selection activeCell="J13" sqref="J13"/>
    </sheetView>
  </sheetViews>
  <sheetFormatPr defaultColWidth="9.140625" defaultRowHeight="12.75"/>
  <cols>
    <col min="1" max="1" width="20.7109375" style="1" customWidth="1"/>
    <col min="2" max="3" width="12.140625" style="1" customWidth="1"/>
    <col min="4" max="4" width="12.421875" style="1" customWidth="1"/>
    <col min="5" max="5" width="11.00390625" style="1" customWidth="1"/>
    <col min="6" max="6" width="13.00390625" style="1" customWidth="1"/>
    <col min="7" max="8" width="13.8515625" style="1" customWidth="1"/>
    <col min="9" max="9" width="16.140625" style="1" customWidth="1"/>
    <col min="10" max="10" width="16.57421875" style="1" customWidth="1"/>
    <col min="11" max="16384" width="9.140625" style="1" customWidth="1"/>
  </cols>
  <sheetData>
    <row r="1" ht="12.75" hidden="1"/>
    <row r="2" spans="1:10" ht="32.25" customHeight="1">
      <c r="A2" s="503" t="s">
        <v>438</v>
      </c>
      <c r="B2" s="503"/>
      <c r="C2" s="503"/>
      <c r="D2" s="503"/>
      <c r="E2" s="503"/>
      <c r="F2" s="503"/>
      <c r="G2" s="503"/>
      <c r="H2" s="503"/>
      <c r="I2" s="503"/>
      <c r="J2" s="503"/>
    </row>
    <row r="3" spans="1:10" ht="33.75" customHeight="1">
      <c r="A3" s="504" t="s">
        <v>460</v>
      </c>
      <c r="B3" s="504"/>
      <c r="C3" s="504"/>
      <c r="D3" s="504"/>
      <c r="E3" s="504"/>
      <c r="F3" s="504"/>
      <c r="G3" s="504"/>
      <c r="H3" s="504"/>
      <c r="I3" s="504"/>
      <c r="J3" s="504"/>
    </row>
    <row r="4" spans="1:10" ht="15" customHeight="1" thickBot="1">
      <c r="A4" s="505" t="s">
        <v>0</v>
      </c>
      <c r="B4" s="505"/>
      <c r="C4" s="505"/>
      <c r="D4" s="505"/>
      <c r="E4" s="505"/>
      <c r="F4" s="505"/>
      <c r="G4" s="505"/>
      <c r="H4" s="505"/>
      <c r="I4" s="505"/>
      <c r="J4" s="505"/>
    </row>
    <row r="5" spans="1:10" ht="16.5" customHeight="1">
      <c r="A5" s="506" t="s">
        <v>1</v>
      </c>
      <c r="B5" s="508" t="s">
        <v>2</v>
      </c>
      <c r="C5" s="508" t="s">
        <v>301</v>
      </c>
      <c r="D5" s="508" t="s">
        <v>3</v>
      </c>
      <c r="E5" s="510" t="s">
        <v>4</v>
      </c>
      <c r="F5" s="510"/>
      <c r="G5" s="510"/>
      <c r="H5" s="510"/>
      <c r="I5" s="510"/>
      <c r="J5" s="511" t="s">
        <v>5</v>
      </c>
    </row>
    <row r="6" spans="1:10" ht="22.5" customHeight="1">
      <c r="A6" s="507"/>
      <c r="B6" s="509"/>
      <c r="C6" s="509"/>
      <c r="D6" s="509"/>
      <c r="E6" s="513" t="s">
        <v>6</v>
      </c>
      <c r="F6" s="513" t="s">
        <v>7</v>
      </c>
      <c r="G6" s="513" t="s">
        <v>8</v>
      </c>
      <c r="H6" s="513"/>
      <c r="I6" s="513"/>
      <c r="J6" s="512"/>
    </row>
    <row r="7" spans="1:10" ht="204" customHeight="1" thickBot="1">
      <c r="A7" s="507"/>
      <c r="B7" s="509"/>
      <c r="C7" s="519"/>
      <c r="D7" s="509"/>
      <c r="E7" s="514"/>
      <c r="F7" s="514"/>
      <c r="G7" s="2" t="s">
        <v>9</v>
      </c>
      <c r="H7" s="2" t="s">
        <v>10</v>
      </c>
      <c r="I7" s="2" t="s">
        <v>11</v>
      </c>
      <c r="J7" s="512"/>
    </row>
    <row r="8" spans="1:10" s="7" customFormat="1" ht="12" thickBot="1">
      <c r="A8" s="3">
        <v>1</v>
      </c>
      <c r="B8" s="4">
        <v>2</v>
      </c>
      <c r="C8" s="4"/>
      <c r="D8" s="4">
        <v>3</v>
      </c>
      <c r="E8" s="4" t="s">
        <v>12</v>
      </c>
      <c r="F8" s="4">
        <v>5</v>
      </c>
      <c r="G8" s="4">
        <v>6</v>
      </c>
      <c r="H8" s="5">
        <v>7</v>
      </c>
      <c r="I8" s="5">
        <v>8</v>
      </c>
      <c r="J8" s="6" t="s">
        <v>400</v>
      </c>
    </row>
    <row r="9" spans="1:10" s="7" customFormat="1" ht="22.5">
      <c r="A9" s="8" t="s">
        <v>439</v>
      </c>
      <c r="B9" s="9"/>
      <c r="C9" s="9"/>
      <c r="D9" s="10"/>
      <c r="E9" s="10">
        <f>F9+G9+I9</f>
        <v>0</v>
      </c>
      <c r="F9" s="11"/>
      <c r="G9" s="10"/>
      <c r="H9" s="10"/>
      <c r="I9" s="10"/>
      <c r="J9" s="12">
        <f>D9+E9</f>
        <v>0</v>
      </c>
    </row>
    <row r="10" spans="1:10" ht="35.25">
      <c r="A10" s="13" t="s">
        <v>13</v>
      </c>
      <c r="B10" s="14" t="s">
        <v>14</v>
      </c>
      <c r="C10" s="398">
        <v>26975769</v>
      </c>
      <c r="D10" s="398">
        <v>2265492</v>
      </c>
      <c r="E10" s="398">
        <f>SUM(F10:I10)</f>
        <v>2163000</v>
      </c>
      <c r="F10" s="398">
        <v>0</v>
      </c>
      <c r="G10" s="398">
        <v>2100000</v>
      </c>
      <c r="H10" s="398">
        <v>63000</v>
      </c>
      <c r="I10" s="398">
        <v>0</v>
      </c>
      <c r="J10" s="399">
        <f>D10+E10+C10</f>
        <v>31404261</v>
      </c>
    </row>
    <row r="11" spans="1:12" ht="42.75" customHeight="1">
      <c r="A11" s="13" t="s">
        <v>15</v>
      </c>
      <c r="B11" s="14" t="s">
        <v>14</v>
      </c>
      <c r="C11" s="398">
        <f>C13+C14+C15+C16+C17+C19+C20+C21+C22+C23+C18</f>
        <v>26975769</v>
      </c>
      <c r="D11" s="398">
        <f>D13+D14+D15+D16+D17+D19+D20+D21+D22+D23+D18</f>
        <v>2265492</v>
      </c>
      <c r="E11" s="398">
        <f>F11+G11+I11+H11</f>
        <v>2163000</v>
      </c>
      <c r="F11" s="398">
        <f>F13+F14+F15+F16+F17+F19+F20+F21+F22+F23+F18</f>
        <v>0</v>
      </c>
      <c r="G11" s="398">
        <f>G13+G14+G15+G16+G17+G19+G20+G21+G22+G23</f>
        <v>2100000</v>
      </c>
      <c r="H11" s="398">
        <f>H13+H14+H15+H16+H17+H19+H20+H21+H22+H23</f>
        <v>63000</v>
      </c>
      <c r="I11" s="398">
        <f>I13+I14+I15+I16+I17+I19+I20+I21+I22+I23</f>
        <v>0</v>
      </c>
      <c r="J11" s="399">
        <f>D11+E11+C11</f>
        <v>31404261</v>
      </c>
      <c r="L11" s="339"/>
    </row>
    <row r="12" spans="1:10" ht="33.75" hidden="1">
      <c r="A12" s="15" t="s">
        <v>16</v>
      </c>
      <c r="B12" s="16"/>
      <c r="C12" s="400"/>
      <c r="D12" s="401"/>
      <c r="E12" s="402">
        <f>F12+G12+I12</f>
        <v>0</v>
      </c>
      <c r="F12" s="403"/>
      <c r="G12" s="403"/>
      <c r="H12" s="403"/>
      <c r="I12" s="403"/>
      <c r="J12" s="404">
        <f aca="true" t="shared" si="0" ref="J12:J23">D12+E12</f>
        <v>0</v>
      </c>
    </row>
    <row r="13" spans="1:10" ht="12.75">
      <c r="A13" s="17" t="s">
        <v>17</v>
      </c>
      <c r="B13" s="18" t="s">
        <v>18</v>
      </c>
      <c r="C13" s="405">
        <f>'план фин хоз деятельности'!J134</f>
        <v>18903200</v>
      </c>
      <c r="D13" s="403">
        <v>6300</v>
      </c>
      <c r="E13" s="402">
        <f>F13+G13+I13+H13</f>
        <v>0</v>
      </c>
      <c r="F13" s="403"/>
      <c r="G13" s="403"/>
      <c r="H13" s="403"/>
      <c r="I13" s="403"/>
      <c r="J13" s="404">
        <f t="shared" si="0"/>
        <v>6300</v>
      </c>
    </row>
    <row r="14" spans="1:10" ht="12.75">
      <c r="A14" s="19" t="s">
        <v>19</v>
      </c>
      <c r="B14" s="18" t="s">
        <v>20</v>
      </c>
      <c r="C14" s="405">
        <f>'план фин хоз деятельности'!J135</f>
        <v>346840</v>
      </c>
      <c r="D14" s="403">
        <v>15300</v>
      </c>
      <c r="E14" s="402">
        <f aca="true" t="shared" si="1" ref="E14:E23">F14+G14+I14+H14</f>
        <v>0</v>
      </c>
      <c r="F14" s="403"/>
      <c r="G14" s="403"/>
      <c r="H14" s="403"/>
      <c r="I14" s="403"/>
      <c r="J14" s="404">
        <f t="shared" si="0"/>
        <v>15300</v>
      </c>
    </row>
    <row r="15" spans="1:10" ht="36">
      <c r="A15" s="19" t="s">
        <v>21</v>
      </c>
      <c r="B15" s="18" t="s">
        <v>22</v>
      </c>
      <c r="C15" s="405">
        <f>'план фин хоз деятельности'!J136</f>
        <v>5708800</v>
      </c>
      <c r="D15" s="403">
        <v>1903</v>
      </c>
      <c r="E15" s="402">
        <f t="shared" si="1"/>
        <v>0</v>
      </c>
      <c r="F15" s="403"/>
      <c r="G15" s="405"/>
      <c r="H15" s="405"/>
      <c r="I15" s="405"/>
      <c r="J15" s="404">
        <f t="shared" si="0"/>
        <v>1903</v>
      </c>
    </row>
    <row r="16" spans="1:10" ht="12.75">
      <c r="A16" s="19" t="s">
        <v>23</v>
      </c>
      <c r="B16" s="18" t="s">
        <v>24</v>
      </c>
      <c r="C16" s="405">
        <f>'план фин хоз деятельности'!J139</f>
        <v>40500</v>
      </c>
      <c r="D16" s="403"/>
      <c r="E16" s="402">
        <f t="shared" si="1"/>
        <v>0</v>
      </c>
      <c r="F16" s="403"/>
      <c r="G16" s="405"/>
      <c r="H16" s="405"/>
      <c r="I16" s="405"/>
      <c r="J16" s="404">
        <f t="shared" si="0"/>
        <v>0</v>
      </c>
    </row>
    <row r="17" spans="1:10" ht="12.75">
      <c r="A17" s="19" t="s">
        <v>25</v>
      </c>
      <c r="B17" s="18" t="s">
        <v>26</v>
      </c>
      <c r="C17" s="405">
        <f>'план фин хоз деятельности'!J140</f>
        <v>35740</v>
      </c>
      <c r="D17" s="403">
        <v>4000</v>
      </c>
      <c r="E17" s="402">
        <f t="shared" si="1"/>
        <v>0</v>
      </c>
      <c r="F17" s="403"/>
      <c r="G17" s="405"/>
      <c r="H17" s="405"/>
      <c r="I17" s="405"/>
      <c r="J17" s="404">
        <f t="shared" si="0"/>
        <v>4000</v>
      </c>
    </row>
    <row r="18" spans="1:10" ht="12.75">
      <c r="A18" s="19" t="s">
        <v>27</v>
      </c>
      <c r="B18" s="18" t="s">
        <v>28</v>
      </c>
      <c r="C18" s="405"/>
      <c r="D18" s="403">
        <v>1346900</v>
      </c>
      <c r="E18" s="402">
        <f t="shared" si="1"/>
        <v>0</v>
      </c>
      <c r="F18" s="403"/>
      <c r="G18" s="405"/>
      <c r="H18" s="405"/>
      <c r="I18" s="405"/>
      <c r="J18" s="404">
        <f t="shared" si="0"/>
        <v>1346900</v>
      </c>
    </row>
    <row r="19" spans="1:10" ht="24">
      <c r="A19" s="19" t="s">
        <v>29</v>
      </c>
      <c r="B19" s="18" t="s">
        <v>30</v>
      </c>
      <c r="C19" s="405"/>
      <c r="D19" s="403">
        <v>149889</v>
      </c>
      <c r="E19" s="402">
        <f t="shared" si="1"/>
        <v>0</v>
      </c>
      <c r="F19" s="405"/>
      <c r="G19" s="405"/>
      <c r="H19" s="405"/>
      <c r="I19" s="405"/>
      <c r="J19" s="404">
        <f>D19+E19</f>
        <v>149889</v>
      </c>
    </row>
    <row r="20" spans="1:10" ht="12.75">
      <c r="A20" s="19" t="s">
        <v>31</v>
      </c>
      <c r="B20" s="18" t="s">
        <v>32</v>
      </c>
      <c r="C20" s="405">
        <f>'план фин хоз деятельности'!J144</f>
        <v>255739</v>
      </c>
      <c r="D20" s="403">
        <v>144200</v>
      </c>
      <c r="E20" s="402">
        <f t="shared" si="1"/>
        <v>0</v>
      </c>
      <c r="F20" s="405"/>
      <c r="G20" s="405"/>
      <c r="H20" s="405"/>
      <c r="I20" s="405"/>
      <c r="J20" s="404">
        <f t="shared" si="0"/>
        <v>144200</v>
      </c>
    </row>
    <row r="21" spans="1:10" ht="12.75">
      <c r="A21" s="19" t="s">
        <v>33</v>
      </c>
      <c r="B21" s="18" t="s">
        <v>34</v>
      </c>
      <c r="C21" s="405">
        <f>'план фин хоз деятельности'!J152</f>
        <v>3000</v>
      </c>
      <c r="D21" s="406">
        <v>534200</v>
      </c>
      <c r="E21" s="402">
        <f>F21+G21+I21+H21</f>
        <v>3000</v>
      </c>
      <c r="F21" s="407"/>
      <c r="G21" s="407"/>
      <c r="H21" s="407">
        <v>3000</v>
      </c>
      <c r="I21" s="407"/>
      <c r="J21" s="404">
        <f t="shared" si="0"/>
        <v>537200</v>
      </c>
    </row>
    <row r="22" spans="1:10" ht="24">
      <c r="A22" s="19" t="s">
        <v>35</v>
      </c>
      <c r="B22" s="18" t="s">
        <v>36</v>
      </c>
      <c r="C22" s="405">
        <f>'план фин хоз деятельности'!J155</f>
        <v>1533400</v>
      </c>
      <c r="D22" s="406"/>
      <c r="E22" s="402">
        <f t="shared" si="1"/>
        <v>0</v>
      </c>
      <c r="F22" s="407"/>
      <c r="G22" s="407"/>
      <c r="H22" s="407"/>
      <c r="I22" s="407"/>
      <c r="J22" s="404">
        <f>D22+E22</f>
        <v>0</v>
      </c>
    </row>
    <row r="23" spans="1:10" ht="24.75" thickBot="1">
      <c r="A23" s="20" t="s">
        <v>37</v>
      </c>
      <c r="B23" s="21" t="s">
        <v>38</v>
      </c>
      <c r="C23" s="408">
        <f>'план фин хоз деятельности'!J158</f>
        <v>148550</v>
      </c>
      <c r="D23" s="409">
        <v>62800</v>
      </c>
      <c r="E23" s="410">
        <f t="shared" si="1"/>
        <v>2160000</v>
      </c>
      <c r="F23" s="409"/>
      <c r="G23" s="408">
        <v>2100000</v>
      </c>
      <c r="H23" s="408">
        <v>60000</v>
      </c>
      <c r="I23" s="408"/>
      <c r="J23" s="411">
        <f t="shared" si="0"/>
        <v>2222800</v>
      </c>
    </row>
    <row r="25" spans="1:9" ht="30.75" customHeight="1" thickBot="1">
      <c r="A25" s="516" t="s">
        <v>418</v>
      </c>
      <c r="B25" s="517"/>
      <c r="C25" s="397"/>
      <c r="D25" s="234"/>
      <c r="E25" s="518" t="s">
        <v>419</v>
      </c>
      <c r="F25" s="518"/>
      <c r="G25" s="22"/>
      <c r="H25" s="22"/>
      <c r="I25" s="22"/>
    </row>
    <row r="26" spans="2:6" ht="13.5" customHeight="1">
      <c r="B26" s="23"/>
      <c r="C26" s="23"/>
      <c r="D26" s="238" t="s">
        <v>285</v>
      </c>
      <c r="E26" s="418" t="s">
        <v>286</v>
      </c>
      <c r="F26" s="418"/>
    </row>
    <row r="27" spans="1:6" ht="21" customHeight="1" thickBot="1">
      <c r="A27" s="505" t="s">
        <v>412</v>
      </c>
      <c r="B27" s="505"/>
      <c r="C27" s="396"/>
      <c r="D27" s="240"/>
      <c r="E27" s="515" t="s">
        <v>421</v>
      </c>
      <c r="F27" s="515"/>
    </row>
    <row r="28" spans="1:6" ht="12.75" customHeight="1">
      <c r="A28" s="351" t="s">
        <v>422</v>
      </c>
      <c r="D28" s="188" t="s">
        <v>285</v>
      </c>
      <c r="E28" s="416" t="s">
        <v>286</v>
      </c>
      <c r="F28" s="416"/>
    </row>
  </sheetData>
  <sheetProtection/>
  <mergeCells count="18">
    <mergeCell ref="F6:F7"/>
    <mergeCell ref="A27:B27"/>
    <mergeCell ref="E27:F27"/>
    <mergeCell ref="E28:F28"/>
    <mergeCell ref="A25:B25"/>
    <mergeCell ref="E26:F26"/>
    <mergeCell ref="E25:F25"/>
    <mergeCell ref="C5:C7"/>
    <mergeCell ref="A2:J2"/>
    <mergeCell ref="A3:J3"/>
    <mergeCell ref="A4:J4"/>
    <mergeCell ref="A5:A7"/>
    <mergeCell ref="B5:B7"/>
    <mergeCell ref="D5:D7"/>
    <mergeCell ref="E5:I5"/>
    <mergeCell ref="J5:J7"/>
    <mergeCell ref="E6:E7"/>
    <mergeCell ref="G6:I6"/>
  </mergeCells>
  <printOptions/>
  <pageMargins left="0" right="0" top="0" bottom="0" header="0.5118110236220472" footer="0.511811023622047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86"/>
  <sheetViews>
    <sheetView zoomScalePageLayoutView="0" workbookViewId="0" topLeftCell="A5">
      <selection activeCell="F18" sqref="F18"/>
    </sheetView>
  </sheetViews>
  <sheetFormatPr defaultColWidth="9.140625" defaultRowHeight="12.75"/>
  <cols>
    <col min="1" max="1" width="7.00390625" style="0" customWidth="1"/>
    <col min="2" max="2" width="35.28125" style="0" customWidth="1"/>
    <col min="3" max="3" width="6.57421875" style="0" hidden="1" customWidth="1"/>
    <col min="4" max="4" width="7.00390625" style="0" hidden="1" customWidth="1"/>
    <col min="5" max="5" width="7.28125" style="0" customWidth="1"/>
    <col min="6" max="6" width="12.140625" style="0" customWidth="1"/>
    <col min="7" max="7" width="13.28125" style="0" customWidth="1"/>
    <col min="8" max="8" width="17.28125" style="0" customWidth="1"/>
    <col min="9" max="9" width="15.421875" style="0" customWidth="1"/>
    <col min="10" max="10" width="19.421875" style="0" customWidth="1"/>
    <col min="11" max="11" width="0.13671875" style="24" hidden="1" customWidth="1"/>
    <col min="12" max="18" width="9.140625" style="24" hidden="1" customWidth="1"/>
    <col min="19" max="31" width="9.140625" style="24" customWidth="1"/>
    <col min="32" max="16384" width="9.140625" style="95" customWidth="1"/>
  </cols>
  <sheetData>
    <row r="1" spans="1:10" ht="37.5" customHeight="1">
      <c r="A1" s="536" t="s">
        <v>493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6" ht="54" customHeight="1">
      <c r="A2" s="538" t="s">
        <v>413</v>
      </c>
      <c r="B2" s="538"/>
      <c r="C2" s="539" t="s">
        <v>460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</row>
    <row r="3" spans="2:13" ht="24" customHeight="1">
      <c r="B3" s="540" t="s">
        <v>417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</row>
    <row r="4" spans="2:10" ht="15" customHeight="1" thickBot="1">
      <c r="B4" s="524"/>
      <c r="C4" s="524"/>
      <c r="D4" s="524"/>
      <c r="E4" s="524"/>
      <c r="F4" s="524"/>
      <c r="G4" s="524"/>
      <c r="H4" s="524"/>
      <c r="I4" s="524"/>
      <c r="J4" s="524"/>
    </row>
    <row r="5" spans="1:18" ht="19.5" customHeight="1" thickBot="1">
      <c r="A5" s="525" t="s">
        <v>39</v>
      </c>
      <c r="B5" s="525" t="s">
        <v>1</v>
      </c>
      <c r="C5" s="528" t="s">
        <v>40</v>
      </c>
      <c r="D5" s="530" t="s">
        <v>41</v>
      </c>
      <c r="E5" s="532" t="s">
        <v>42</v>
      </c>
      <c r="F5" s="533"/>
      <c r="G5" s="533"/>
      <c r="H5" s="533"/>
      <c r="I5" s="534"/>
      <c r="J5" s="520" t="s">
        <v>43</v>
      </c>
      <c r="K5" s="541" t="s">
        <v>44</v>
      </c>
      <c r="L5" s="541"/>
      <c r="M5" s="541"/>
      <c r="N5" s="541"/>
      <c r="O5" s="541"/>
      <c r="P5" s="541"/>
      <c r="Q5" s="541"/>
      <c r="R5" s="541"/>
    </row>
    <row r="6" spans="1:18" ht="28.5" customHeight="1" thickBot="1">
      <c r="A6" s="526"/>
      <c r="B6" s="526"/>
      <c r="C6" s="529"/>
      <c r="D6" s="531"/>
      <c r="E6" s="520" t="s">
        <v>494</v>
      </c>
      <c r="F6" s="520" t="s">
        <v>301</v>
      </c>
      <c r="G6" s="520" t="s">
        <v>3</v>
      </c>
      <c r="H6" s="522" t="s">
        <v>45</v>
      </c>
      <c r="I6" s="523"/>
      <c r="J6" s="535"/>
      <c r="K6" s="25">
        <v>1</v>
      </c>
      <c r="L6" s="26">
        <v>2</v>
      </c>
      <c r="M6" s="26">
        <v>3</v>
      </c>
      <c r="N6" s="26">
        <v>4</v>
      </c>
      <c r="O6" s="26">
        <v>5</v>
      </c>
      <c r="P6" s="26">
        <v>6</v>
      </c>
      <c r="Q6" s="26">
        <v>7</v>
      </c>
      <c r="R6" s="26">
        <v>8</v>
      </c>
    </row>
    <row r="7" spans="1:18" ht="105" customHeight="1" thickBot="1">
      <c r="A7" s="527"/>
      <c r="B7" s="527"/>
      <c r="C7" s="342"/>
      <c r="D7" s="27"/>
      <c r="E7" s="521"/>
      <c r="F7" s="521"/>
      <c r="G7" s="521"/>
      <c r="H7" s="28" t="s">
        <v>403</v>
      </c>
      <c r="I7" s="28" t="s">
        <v>9</v>
      </c>
      <c r="J7" s="521"/>
      <c r="K7" s="25"/>
      <c r="L7" s="26"/>
      <c r="M7" s="26"/>
      <c r="N7" s="26"/>
      <c r="O7" s="26"/>
      <c r="P7" s="26"/>
      <c r="Q7" s="26"/>
      <c r="R7" s="26"/>
    </row>
    <row r="8" spans="1:18" ht="30">
      <c r="A8" s="392" t="s">
        <v>475</v>
      </c>
      <c r="B8" s="29" t="s">
        <v>47</v>
      </c>
      <c r="C8" s="30">
        <v>210</v>
      </c>
      <c r="D8" s="31"/>
      <c r="E8" s="32">
        <f>SUM(E9:E27)</f>
        <v>0</v>
      </c>
      <c r="F8" s="32">
        <f>SUM(F9:F27)</f>
        <v>24958840</v>
      </c>
      <c r="G8" s="32">
        <f>SUM(G9:G27)</f>
        <v>23503</v>
      </c>
      <c r="H8" s="32">
        <f>SUM(H9:H27)</f>
        <v>0</v>
      </c>
      <c r="I8" s="32">
        <f>SUM(I9:I27)</f>
        <v>0</v>
      </c>
      <c r="J8" s="32">
        <f>SUM(J9:J27)</f>
        <v>24982343</v>
      </c>
      <c r="K8" s="33">
        <f aca="true" t="shared" si="0" ref="K8:R8">K9+K18+K27+K26</f>
        <v>1584.0593999999999</v>
      </c>
      <c r="L8" s="33">
        <f t="shared" si="0"/>
        <v>1582.976</v>
      </c>
      <c r="M8" s="33">
        <f t="shared" si="0"/>
        <v>1582.976</v>
      </c>
      <c r="N8" s="33">
        <f t="shared" si="0"/>
        <v>1582.976</v>
      </c>
      <c r="O8" s="33">
        <f t="shared" si="0"/>
        <v>2985.2</v>
      </c>
      <c r="P8" s="33">
        <f t="shared" si="0"/>
        <v>2485.306</v>
      </c>
      <c r="Q8" s="33">
        <f t="shared" si="0"/>
        <v>425.98400000000004</v>
      </c>
      <c r="R8" s="33">
        <f t="shared" si="0"/>
        <v>372.5918</v>
      </c>
    </row>
    <row r="9" spans="1:18" ht="20.25" customHeight="1">
      <c r="A9" s="34" t="s">
        <v>461</v>
      </c>
      <c r="B9" s="35" t="s">
        <v>48</v>
      </c>
      <c r="C9" s="36">
        <v>211</v>
      </c>
      <c r="D9" s="37"/>
      <c r="E9" s="38"/>
      <c r="F9" s="38">
        <f>'план фин хоз деятельности'!J134</f>
        <v>18903200</v>
      </c>
      <c r="G9" s="38">
        <f>'расшифровка сс'!D13</f>
        <v>6300</v>
      </c>
      <c r="H9" s="38"/>
      <c r="I9" s="38"/>
      <c r="J9" s="39">
        <f>E9+F9+G9+I9+H9</f>
        <v>18909500</v>
      </c>
      <c r="K9" s="40">
        <f aca="true" t="shared" si="1" ref="K9:R9">K12+K13+K14+K15+K17+K10+K11+K16</f>
        <v>1248.6999999999998</v>
      </c>
      <c r="L9" s="40">
        <f t="shared" si="1"/>
        <v>1248</v>
      </c>
      <c r="M9" s="40">
        <f t="shared" si="1"/>
        <v>1248</v>
      </c>
      <c r="N9" s="40">
        <f t="shared" si="1"/>
        <v>1248</v>
      </c>
      <c r="O9" s="40">
        <f t="shared" si="1"/>
        <v>2359</v>
      </c>
      <c r="P9" s="40">
        <f t="shared" si="1"/>
        <v>1963</v>
      </c>
      <c r="Q9" s="40">
        <f t="shared" si="1"/>
        <v>332</v>
      </c>
      <c r="R9" s="40">
        <f t="shared" si="1"/>
        <v>288.9</v>
      </c>
    </row>
    <row r="10" spans="1:18" ht="0.75" customHeight="1" hidden="1">
      <c r="A10" s="34"/>
      <c r="B10" s="41" t="s">
        <v>49</v>
      </c>
      <c r="C10" s="36"/>
      <c r="D10" s="37"/>
      <c r="E10" s="38"/>
      <c r="F10" s="38"/>
      <c r="G10" s="38"/>
      <c r="H10" s="38"/>
      <c r="I10" s="38"/>
      <c r="J10" s="39">
        <f aca="true" t="shared" si="2" ref="J10:J27">E10+F10+G10+I10+H10</f>
        <v>0</v>
      </c>
      <c r="K10" s="42">
        <v>151</v>
      </c>
      <c r="L10" s="42">
        <v>151</v>
      </c>
      <c r="M10" s="42">
        <v>151</v>
      </c>
      <c r="N10" s="42">
        <v>151</v>
      </c>
      <c r="O10" s="42">
        <v>329</v>
      </c>
      <c r="P10" s="42">
        <v>240</v>
      </c>
      <c r="Q10" s="42">
        <v>46</v>
      </c>
      <c r="R10" s="42">
        <v>40</v>
      </c>
    </row>
    <row r="11" spans="1:18" ht="25.5" hidden="1">
      <c r="A11" s="34"/>
      <c r="B11" s="41" t="s">
        <v>50</v>
      </c>
      <c r="C11" s="36"/>
      <c r="D11" s="37"/>
      <c r="E11" s="38"/>
      <c r="F11" s="38"/>
      <c r="G11" s="38"/>
      <c r="H11" s="38"/>
      <c r="I11" s="38"/>
      <c r="J11" s="39">
        <f t="shared" si="2"/>
        <v>0</v>
      </c>
      <c r="K11" s="43">
        <v>501.4</v>
      </c>
      <c r="L11" s="42">
        <v>501</v>
      </c>
      <c r="M11" s="42">
        <v>501</v>
      </c>
      <c r="N11" s="42">
        <v>501</v>
      </c>
      <c r="O11" s="42">
        <v>1000</v>
      </c>
      <c r="P11" s="42">
        <v>780</v>
      </c>
      <c r="Q11" s="42">
        <v>114</v>
      </c>
      <c r="R11" s="42">
        <v>113</v>
      </c>
    </row>
    <row r="12" spans="1:18" ht="24" customHeight="1" hidden="1">
      <c r="A12" s="34"/>
      <c r="B12" s="41" t="s">
        <v>51</v>
      </c>
      <c r="C12" s="36"/>
      <c r="D12" s="37"/>
      <c r="E12" s="38"/>
      <c r="F12" s="44"/>
      <c r="G12" s="44"/>
      <c r="H12" s="44"/>
      <c r="I12" s="44"/>
      <c r="J12" s="39">
        <f t="shared" si="2"/>
        <v>0</v>
      </c>
      <c r="K12" s="42"/>
      <c r="L12" s="42"/>
      <c r="M12" s="42"/>
      <c r="N12" s="42"/>
      <c r="O12" s="42"/>
      <c r="P12" s="42"/>
      <c r="Q12" s="42"/>
      <c r="R12" s="42"/>
    </row>
    <row r="13" spans="1:18" ht="15" customHeight="1" hidden="1">
      <c r="A13" s="34"/>
      <c r="B13" s="41" t="s">
        <v>52</v>
      </c>
      <c r="C13" s="36"/>
      <c r="D13" s="37"/>
      <c r="E13" s="38"/>
      <c r="F13" s="44"/>
      <c r="G13" s="44"/>
      <c r="H13" s="44"/>
      <c r="I13" s="44"/>
      <c r="J13" s="39">
        <f t="shared" si="2"/>
        <v>0</v>
      </c>
      <c r="K13" s="42"/>
      <c r="L13" s="42"/>
      <c r="M13" s="42"/>
      <c r="N13" s="42"/>
      <c r="O13" s="42"/>
      <c r="P13" s="42"/>
      <c r="Q13" s="42"/>
      <c r="R13" s="42"/>
    </row>
    <row r="14" spans="1:18" ht="15.75" customHeight="1" hidden="1">
      <c r="A14" s="34"/>
      <c r="B14" s="41" t="s">
        <v>53</v>
      </c>
      <c r="C14" s="36"/>
      <c r="D14" s="37"/>
      <c r="E14" s="38"/>
      <c r="F14" s="44"/>
      <c r="G14" s="44"/>
      <c r="H14" s="44"/>
      <c r="I14" s="44"/>
      <c r="J14" s="39">
        <f t="shared" si="2"/>
        <v>0</v>
      </c>
      <c r="K14" s="43">
        <v>215.3</v>
      </c>
      <c r="L14" s="42">
        <v>215</v>
      </c>
      <c r="M14" s="42">
        <v>215</v>
      </c>
      <c r="N14" s="42">
        <v>215</v>
      </c>
      <c r="O14" s="42">
        <v>380</v>
      </c>
      <c r="P14" s="42">
        <v>350</v>
      </c>
      <c r="Q14" s="42">
        <v>92</v>
      </c>
      <c r="R14" s="42">
        <v>42</v>
      </c>
    </row>
    <row r="15" spans="1:18" ht="28.5" customHeight="1" hidden="1">
      <c r="A15" s="34"/>
      <c r="B15" s="41" t="s">
        <v>54</v>
      </c>
      <c r="C15" s="36"/>
      <c r="D15" s="37"/>
      <c r="E15" s="38"/>
      <c r="F15" s="44"/>
      <c r="G15" s="44"/>
      <c r="H15" s="44"/>
      <c r="I15" s="44"/>
      <c r="J15" s="39">
        <f t="shared" si="2"/>
        <v>0</v>
      </c>
      <c r="K15" s="42">
        <v>381</v>
      </c>
      <c r="L15" s="42">
        <v>381</v>
      </c>
      <c r="M15" s="42">
        <v>381</v>
      </c>
      <c r="N15" s="42">
        <v>381</v>
      </c>
      <c r="O15" s="42">
        <v>650</v>
      </c>
      <c r="P15" s="42">
        <v>593</v>
      </c>
      <c r="Q15" s="42">
        <v>80</v>
      </c>
      <c r="R15" s="43">
        <v>93.9</v>
      </c>
    </row>
    <row r="16" spans="1:18" ht="28.5" customHeight="1" hidden="1">
      <c r="A16" s="34"/>
      <c r="B16" s="41" t="s">
        <v>55</v>
      </c>
      <c r="C16" s="36"/>
      <c r="D16" s="37"/>
      <c r="E16" s="38"/>
      <c r="F16" s="44"/>
      <c r="G16" s="44"/>
      <c r="H16" s="44"/>
      <c r="I16" s="44"/>
      <c r="J16" s="39">
        <f t="shared" si="2"/>
        <v>0</v>
      </c>
      <c r="K16" s="42"/>
      <c r="L16" s="42"/>
      <c r="M16" s="42"/>
      <c r="N16" s="42"/>
      <c r="O16" s="42"/>
      <c r="P16" s="42"/>
      <c r="Q16" s="42"/>
      <c r="R16" s="42"/>
    </row>
    <row r="17" spans="1:18" ht="16.5" customHeight="1" hidden="1">
      <c r="A17" s="34"/>
      <c r="B17" s="41" t="s">
        <v>56</v>
      </c>
      <c r="C17" s="36"/>
      <c r="D17" s="37"/>
      <c r="E17" s="38"/>
      <c r="F17" s="44"/>
      <c r="G17" s="44"/>
      <c r="H17" s="44"/>
      <c r="I17" s="44"/>
      <c r="J17" s="39">
        <f t="shared" si="2"/>
        <v>0</v>
      </c>
      <c r="K17" s="42"/>
      <c r="L17" s="42"/>
      <c r="M17" s="42"/>
      <c r="N17" s="42"/>
      <c r="O17" s="42"/>
      <c r="P17" s="42"/>
      <c r="Q17" s="42"/>
      <c r="R17" s="42"/>
    </row>
    <row r="18" spans="1:18" ht="28.5" customHeight="1">
      <c r="A18" s="34" t="s">
        <v>462</v>
      </c>
      <c r="B18" s="41" t="s">
        <v>57</v>
      </c>
      <c r="C18" s="36">
        <v>212</v>
      </c>
      <c r="D18" s="37"/>
      <c r="E18" s="38"/>
      <c r="F18" s="44">
        <f>13600+260100</f>
        <v>273700</v>
      </c>
      <c r="G18" s="44"/>
      <c r="H18" s="44"/>
      <c r="I18" s="44"/>
      <c r="J18" s="39">
        <f t="shared" si="2"/>
        <v>273700</v>
      </c>
      <c r="K18" s="45">
        <f aca="true" t="shared" si="3" ref="K18:R18">K19+K20</f>
        <v>1</v>
      </c>
      <c r="L18" s="45">
        <f t="shared" si="3"/>
        <v>1</v>
      </c>
      <c r="M18" s="45">
        <f t="shared" si="3"/>
        <v>1</v>
      </c>
      <c r="N18" s="45">
        <f t="shared" si="3"/>
        <v>1</v>
      </c>
      <c r="O18" s="45">
        <f t="shared" si="3"/>
        <v>1</v>
      </c>
      <c r="P18" s="45">
        <f t="shared" si="3"/>
        <v>0</v>
      </c>
      <c r="Q18" s="45">
        <f t="shared" si="3"/>
        <v>0</v>
      </c>
      <c r="R18" s="45">
        <f t="shared" si="3"/>
        <v>1</v>
      </c>
    </row>
    <row r="19" spans="1:18" ht="12.75" customHeight="1" hidden="1">
      <c r="A19" s="34" t="s">
        <v>58</v>
      </c>
      <c r="B19" s="41" t="s">
        <v>59</v>
      </c>
      <c r="C19" s="36">
        <v>212</v>
      </c>
      <c r="D19" s="46"/>
      <c r="E19" s="38"/>
      <c r="F19" s="44"/>
      <c r="G19" s="44"/>
      <c r="H19" s="44"/>
      <c r="I19" s="44"/>
      <c r="J19" s="39">
        <f t="shared" si="2"/>
        <v>0</v>
      </c>
      <c r="K19" s="47">
        <v>1</v>
      </c>
      <c r="L19" s="47">
        <v>1</v>
      </c>
      <c r="M19" s="47">
        <v>1</v>
      </c>
      <c r="N19" s="47">
        <v>1</v>
      </c>
      <c r="O19" s="47">
        <v>1</v>
      </c>
      <c r="P19" s="47"/>
      <c r="Q19" s="47"/>
      <c r="R19" s="47">
        <v>1</v>
      </c>
    </row>
    <row r="20" spans="1:18" ht="0.75" customHeight="1" hidden="1">
      <c r="A20" s="34" t="s">
        <v>58</v>
      </c>
      <c r="B20" s="41" t="s">
        <v>60</v>
      </c>
      <c r="C20" s="36">
        <v>212</v>
      </c>
      <c r="D20" s="46"/>
      <c r="E20" s="38"/>
      <c r="F20" s="44"/>
      <c r="G20" s="44"/>
      <c r="H20" s="44"/>
      <c r="I20" s="44"/>
      <c r="J20" s="39">
        <f t="shared" si="2"/>
        <v>0</v>
      </c>
      <c r="K20" s="47"/>
      <c r="L20" s="47"/>
      <c r="M20" s="47"/>
      <c r="N20" s="47"/>
      <c r="O20" s="47"/>
      <c r="P20" s="47"/>
      <c r="Q20" s="47"/>
      <c r="R20" s="47"/>
    </row>
    <row r="21" spans="1:18" ht="0.75" customHeight="1" hidden="1">
      <c r="A21" s="34"/>
      <c r="B21" s="41"/>
      <c r="C21" s="36">
        <v>212</v>
      </c>
      <c r="D21" s="46"/>
      <c r="E21" s="38"/>
      <c r="F21" s="44"/>
      <c r="G21" s="44"/>
      <c r="H21" s="44"/>
      <c r="I21" s="44"/>
      <c r="J21" s="39">
        <f t="shared" si="2"/>
        <v>0</v>
      </c>
      <c r="K21" s="47"/>
      <c r="L21" s="47"/>
      <c r="M21" s="47"/>
      <c r="N21" s="47"/>
      <c r="O21" s="47"/>
      <c r="P21" s="47"/>
      <c r="Q21" s="47"/>
      <c r="R21" s="47"/>
    </row>
    <row r="22" spans="1:18" ht="15" customHeight="1" hidden="1">
      <c r="A22" s="34"/>
      <c r="B22" s="41"/>
      <c r="C22" s="36">
        <v>212</v>
      </c>
      <c r="D22" s="46"/>
      <c r="E22" s="38"/>
      <c r="F22" s="44"/>
      <c r="G22" s="44"/>
      <c r="H22" s="44"/>
      <c r="I22" s="44"/>
      <c r="J22" s="39">
        <f t="shared" si="2"/>
        <v>0</v>
      </c>
      <c r="K22" s="47"/>
      <c r="L22" s="47"/>
      <c r="M22" s="47"/>
      <c r="N22" s="47"/>
      <c r="O22" s="47"/>
      <c r="P22" s="47"/>
      <c r="Q22" s="47"/>
      <c r="R22" s="47"/>
    </row>
    <row r="23" spans="1:18" ht="15" customHeight="1" hidden="1">
      <c r="A23" s="34"/>
      <c r="B23" s="41"/>
      <c r="C23" s="36">
        <v>212</v>
      </c>
      <c r="D23" s="46"/>
      <c r="E23" s="38"/>
      <c r="F23" s="44"/>
      <c r="G23" s="44"/>
      <c r="H23" s="44"/>
      <c r="I23" s="44"/>
      <c r="J23" s="39">
        <f t="shared" si="2"/>
        <v>0</v>
      </c>
      <c r="K23" s="47"/>
      <c r="L23" s="47"/>
      <c r="M23" s="47"/>
      <c r="N23" s="47"/>
      <c r="O23" s="47"/>
      <c r="P23" s="47"/>
      <c r="Q23" s="47"/>
      <c r="R23" s="47"/>
    </row>
    <row r="24" spans="1:18" ht="15" customHeight="1" hidden="1">
      <c r="A24" s="34"/>
      <c r="B24" s="48"/>
      <c r="C24" s="36">
        <v>212</v>
      </c>
      <c r="D24" s="46"/>
      <c r="E24" s="38"/>
      <c r="F24" s="44"/>
      <c r="G24" s="44"/>
      <c r="H24" s="44"/>
      <c r="I24" s="44"/>
      <c r="J24" s="39">
        <f t="shared" si="2"/>
        <v>0</v>
      </c>
      <c r="K24" s="47"/>
      <c r="L24" s="47"/>
      <c r="M24" s="47"/>
      <c r="N24" s="47"/>
      <c r="O24" s="47"/>
      <c r="P24" s="47"/>
      <c r="Q24" s="47"/>
      <c r="R24" s="47"/>
    </row>
    <row r="25" spans="1:18" ht="15" customHeight="1" hidden="1">
      <c r="A25" s="34"/>
      <c r="B25" s="48"/>
      <c r="C25" s="36">
        <v>212</v>
      </c>
      <c r="D25" s="46"/>
      <c r="E25" s="38"/>
      <c r="F25" s="44"/>
      <c r="G25" s="44"/>
      <c r="H25" s="44"/>
      <c r="I25" s="44"/>
      <c r="J25" s="39">
        <f t="shared" si="2"/>
        <v>0</v>
      </c>
      <c r="K25" s="47"/>
      <c r="L25" s="47"/>
      <c r="M25" s="47"/>
      <c r="N25" s="47"/>
      <c r="O25" s="47"/>
      <c r="P25" s="47"/>
      <c r="Q25" s="47"/>
      <c r="R25" s="47"/>
    </row>
    <row r="26" spans="1:18" ht="27" customHeight="1">
      <c r="A26" s="34" t="s">
        <v>463</v>
      </c>
      <c r="B26" s="41" t="s">
        <v>61</v>
      </c>
      <c r="C26" s="36">
        <v>212</v>
      </c>
      <c r="D26" s="46"/>
      <c r="E26" s="38"/>
      <c r="F26" s="44">
        <v>73140</v>
      </c>
      <c r="G26" s="44">
        <f>'расшифровка сс'!D14</f>
        <v>15300</v>
      </c>
      <c r="H26" s="44"/>
      <c r="I26" s="44"/>
      <c r="J26" s="39">
        <f t="shared" si="2"/>
        <v>88440</v>
      </c>
      <c r="K26" s="49">
        <v>7.2</v>
      </c>
      <c r="L26" s="49">
        <v>7</v>
      </c>
      <c r="M26" s="49">
        <v>7</v>
      </c>
      <c r="N26" s="49">
        <v>7</v>
      </c>
      <c r="O26" s="49">
        <v>7</v>
      </c>
      <c r="P26" s="49">
        <v>8</v>
      </c>
      <c r="Q26" s="49">
        <v>7</v>
      </c>
      <c r="R26" s="49">
        <v>7</v>
      </c>
    </row>
    <row r="27" spans="1:18" ht="27" customHeight="1">
      <c r="A27" s="34" t="s">
        <v>464</v>
      </c>
      <c r="B27" s="35" t="s">
        <v>62</v>
      </c>
      <c r="C27" s="36">
        <v>213</v>
      </c>
      <c r="D27" s="37"/>
      <c r="E27" s="50"/>
      <c r="F27" s="50">
        <f>'план фин хоз деятельности'!J136</f>
        <v>5708800</v>
      </c>
      <c r="G27" s="44">
        <f>'план фин хоз деятельности'!G136</f>
        <v>1903</v>
      </c>
      <c r="H27" s="50"/>
      <c r="I27" s="50"/>
      <c r="J27" s="39">
        <f t="shared" si="2"/>
        <v>5710703</v>
      </c>
      <c r="K27" s="51">
        <f>K9*26.2%</f>
        <v>327.15939999999995</v>
      </c>
      <c r="L27" s="51">
        <f aca="true" t="shared" si="4" ref="L27:R27">L9*26.2%</f>
        <v>326.976</v>
      </c>
      <c r="M27" s="51">
        <f t="shared" si="4"/>
        <v>326.976</v>
      </c>
      <c r="N27" s="51">
        <f t="shared" si="4"/>
        <v>326.976</v>
      </c>
      <c r="O27" s="51">
        <v>618.2</v>
      </c>
      <c r="P27" s="51">
        <f t="shared" si="4"/>
        <v>514.306</v>
      </c>
      <c r="Q27" s="51">
        <f t="shared" si="4"/>
        <v>86.98400000000001</v>
      </c>
      <c r="R27" s="51">
        <f t="shared" si="4"/>
        <v>75.6918</v>
      </c>
    </row>
    <row r="28" spans="1:18" ht="33" customHeight="1">
      <c r="A28" s="391" t="s">
        <v>474</v>
      </c>
      <c r="B28" s="52" t="s">
        <v>63</v>
      </c>
      <c r="C28" s="53"/>
      <c r="D28" s="54"/>
      <c r="E28" s="55"/>
      <c r="F28" s="56">
        <f>SUM(F29:F36)</f>
        <v>148550</v>
      </c>
      <c r="G28" s="56">
        <f>SUM(G29:G36)</f>
        <v>62800</v>
      </c>
      <c r="H28" s="56">
        <f>SUM(H29:H36)</f>
        <v>60000</v>
      </c>
      <c r="I28" s="56">
        <f>SUM(I36)</f>
        <v>2100000</v>
      </c>
      <c r="J28" s="56">
        <f>SUM(J29:J36)</f>
        <v>2371350</v>
      </c>
      <c r="K28" s="33">
        <f aca="true" t="shared" si="5" ref="K28:R28">K36+K48+K51+K61+K62+K64+K81+K83+K94</f>
        <v>21</v>
      </c>
      <c r="L28" s="33">
        <f t="shared" si="5"/>
        <v>18</v>
      </c>
      <c r="M28" s="33">
        <f t="shared" si="5"/>
        <v>9</v>
      </c>
      <c r="N28" s="33">
        <f t="shared" si="5"/>
        <v>10</v>
      </c>
      <c r="O28" s="33">
        <f t="shared" si="5"/>
        <v>19</v>
      </c>
      <c r="P28" s="33">
        <f t="shared" si="5"/>
        <v>10</v>
      </c>
      <c r="Q28" s="33">
        <f t="shared" si="5"/>
        <v>6</v>
      </c>
      <c r="R28" s="33">
        <f t="shared" si="5"/>
        <v>10</v>
      </c>
    </row>
    <row r="29" spans="1:18" ht="14.25">
      <c r="A29" s="380" t="s">
        <v>465</v>
      </c>
      <c r="B29" s="376" t="s">
        <v>450</v>
      </c>
      <c r="C29" s="372"/>
      <c r="D29" s="373"/>
      <c r="E29" s="358"/>
      <c r="F29" s="375">
        <v>45000</v>
      </c>
      <c r="G29" s="374"/>
      <c r="H29" s="374"/>
      <c r="I29" s="374"/>
      <c r="J29" s="39">
        <f aca="true" t="shared" si="6" ref="J29:J36">E29+F29+G29+I29+H29</f>
        <v>45000</v>
      </c>
      <c r="K29" s="33"/>
      <c r="L29" s="33"/>
      <c r="M29" s="33"/>
      <c r="N29" s="33"/>
      <c r="O29" s="33"/>
      <c r="P29" s="33"/>
      <c r="Q29" s="33"/>
      <c r="R29" s="33"/>
    </row>
    <row r="30" spans="1:18" ht="14.25">
      <c r="A30" s="380" t="s">
        <v>466</v>
      </c>
      <c r="B30" s="376" t="s">
        <v>451</v>
      </c>
      <c r="C30" s="372"/>
      <c r="D30" s="373"/>
      <c r="E30" s="358"/>
      <c r="F30" s="375">
        <v>35840</v>
      </c>
      <c r="G30" s="374"/>
      <c r="H30" s="374"/>
      <c r="I30" s="374"/>
      <c r="J30" s="39">
        <f t="shared" si="6"/>
        <v>35840</v>
      </c>
      <c r="K30" s="33"/>
      <c r="L30" s="33"/>
      <c r="M30" s="33"/>
      <c r="N30" s="33"/>
      <c r="O30" s="33"/>
      <c r="P30" s="33"/>
      <c r="Q30" s="33"/>
      <c r="R30" s="33"/>
    </row>
    <row r="31" spans="1:18" ht="14.25">
      <c r="A31" s="380" t="s">
        <v>467</v>
      </c>
      <c r="B31" s="376" t="s">
        <v>452</v>
      </c>
      <c r="C31" s="372"/>
      <c r="D31" s="373"/>
      <c r="E31" s="358"/>
      <c r="F31" s="375">
        <v>63110</v>
      </c>
      <c r="G31" s="374"/>
      <c r="H31" s="374"/>
      <c r="I31" s="374"/>
      <c r="J31" s="39">
        <f t="shared" si="6"/>
        <v>63110</v>
      </c>
      <c r="K31" s="33"/>
      <c r="L31" s="33"/>
      <c r="M31" s="33"/>
      <c r="N31" s="33"/>
      <c r="O31" s="33"/>
      <c r="P31" s="33"/>
      <c r="Q31" s="33"/>
      <c r="R31" s="33"/>
    </row>
    <row r="32" spans="1:20" ht="14.25">
      <c r="A32" s="380" t="s">
        <v>468</v>
      </c>
      <c r="B32" s="376" t="s">
        <v>453</v>
      </c>
      <c r="C32" s="372"/>
      <c r="D32" s="373"/>
      <c r="E32" s="358"/>
      <c r="F32" s="375">
        <v>4600</v>
      </c>
      <c r="G32" s="375">
        <v>2000</v>
      </c>
      <c r="H32" s="374"/>
      <c r="I32" s="374"/>
      <c r="J32" s="39">
        <f t="shared" si="6"/>
        <v>6600</v>
      </c>
      <c r="K32" s="33"/>
      <c r="L32" s="33"/>
      <c r="M32" s="33"/>
      <c r="N32" s="33"/>
      <c r="O32" s="33"/>
      <c r="P32" s="33"/>
      <c r="Q32" s="33"/>
      <c r="R32" s="33"/>
      <c r="T32" s="377"/>
    </row>
    <row r="33" spans="1:20" ht="14.25">
      <c r="A33" s="380" t="s">
        <v>469</v>
      </c>
      <c r="B33" s="376" t="s">
        <v>454</v>
      </c>
      <c r="C33" s="372"/>
      <c r="D33" s="373"/>
      <c r="E33" s="358"/>
      <c r="F33" s="375"/>
      <c r="G33" s="375">
        <v>21800</v>
      </c>
      <c r="H33" s="374"/>
      <c r="I33" s="374"/>
      <c r="J33" s="39">
        <f t="shared" si="6"/>
        <v>21800</v>
      </c>
      <c r="K33" s="33"/>
      <c r="L33" s="33"/>
      <c r="M33" s="33"/>
      <c r="N33" s="33"/>
      <c r="O33" s="33"/>
      <c r="P33" s="33"/>
      <c r="Q33" s="33"/>
      <c r="R33" s="33"/>
      <c r="T33" s="377"/>
    </row>
    <row r="34" spans="1:20" ht="14.25">
      <c r="A34" s="380" t="s">
        <v>470</v>
      </c>
      <c r="B34" s="376" t="s">
        <v>455</v>
      </c>
      <c r="C34" s="372"/>
      <c r="D34" s="373"/>
      <c r="E34" s="358"/>
      <c r="F34" s="375"/>
      <c r="G34" s="375">
        <v>9000</v>
      </c>
      <c r="H34" s="374"/>
      <c r="I34" s="374"/>
      <c r="J34" s="39">
        <f t="shared" si="6"/>
        <v>9000</v>
      </c>
      <c r="K34" s="33"/>
      <c r="L34" s="33"/>
      <c r="M34" s="33"/>
      <c r="N34" s="33"/>
      <c r="O34" s="33"/>
      <c r="P34" s="33"/>
      <c r="Q34" s="33"/>
      <c r="R34" s="33"/>
      <c r="T34" s="377"/>
    </row>
    <row r="35" spans="1:20" ht="14.25">
      <c r="A35" s="380" t="s">
        <v>471</v>
      </c>
      <c r="B35" s="376" t="s">
        <v>456</v>
      </c>
      <c r="C35" s="372"/>
      <c r="D35" s="373"/>
      <c r="E35" s="358"/>
      <c r="F35" s="375"/>
      <c r="G35" s="375">
        <v>30000</v>
      </c>
      <c r="H35" s="375">
        <v>60000</v>
      </c>
      <c r="I35" s="374"/>
      <c r="J35" s="39">
        <f t="shared" si="6"/>
        <v>90000</v>
      </c>
      <c r="K35" s="33"/>
      <c r="L35" s="33"/>
      <c r="M35" s="33"/>
      <c r="N35" s="33"/>
      <c r="O35" s="33"/>
      <c r="P35" s="33"/>
      <c r="Q35" s="33"/>
      <c r="R35" s="33"/>
      <c r="T35" s="377"/>
    </row>
    <row r="36" spans="1:18" ht="12.75">
      <c r="A36" s="380" t="s">
        <v>472</v>
      </c>
      <c r="B36" s="58" t="s">
        <v>64</v>
      </c>
      <c r="C36" s="59"/>
      <c r="D36" s="60"/>
      <c r="E36" s="50"/>
      <c r="F36" s="61"/>
      <c r="G36" s="378"/>
      <c r="H36" s="50"/>
      <c r="I36" s="50">
        <f>'расшифровка сс'!G23</f>
        <v>2100000</v>
      </c>
      <c r="J36" s="39">
        <f t="shared" si="6"/>
        <v>2100000</v>
      </c>
      <c r="K36" s="45">
        <f aca="true" t="shared" si="7" ref="K36:R36">K38+K39+K40+K41+K42+K43+K44+K45+K46+K47</f>
        <v>2</v>
      </c>
      <c r="L36" s="45">
        <f t="shared" si="7"/>
        <v>3</v>
      </c>
      <c r="M36" s="45">
        <f t="shared" si="7"/>
        <v>2</v>
      </c>
      <c r="N36" s="45">
        <f t="shared" si="7"/>
        <v>3</v>
      </c>
      <c r="O36" s="45">
        <f t="shared" si="7"/>
        <v>2</v>
      </c>
      <c r="P36" s="45">
        <f t="shared" si="7"/>
        <v>3</v>
      </c>
      <c r="Q36" s="45">
        <f t="shared" si="7"/>
        <v>2</v>
      </c>
      <c r="R36" s="45">
        <f t="shared" si="7"/>
        <v>3</v>
      </c>
    </row>
    <row r="37" spans="1:18" ht="22.5" customHeight="1" hidden="1">
      <c r="A37" s="57"/>
      <c r="B37" s="58"/>
      <c r="C37" s="59"/>
      <c r="D37" s="60"/>
      <c r="E37" s="50"/>
      <c r="F37" s="61"/>
      <c r="G37" s="50"/>
      <c r="H37" s="50"/>
      <c r="I37" s="50"/>
      <c r="J37" s="39"/>
      <c r="K37" s="45"/>
      <c r="L37" s="45"/>
      <c r="M37" s="45"/>
      <c r="N37" s="45"/>
      <c r="O37" s="45"/>
      <c r="P37" s="45"/>
      <c r="Q37" s="45"/>
      <c r="R37" s="45"/>
    </row>
    <row r="38" spans="1:18" ht="12.75" customHeight="1" hidden="1">
      <c r="A38" s="62"/>
      <c r="B38" s="63" t="s">
        <v>65</v>
      </c>
      <c r="C38" s="64"/>
      <c r="D38" s="65"/>
      <c r="E38" s="66"/>
      <c r="F38" s="67"/>
      <c r="G38" s="67"/>
      <c r="H38" s="67"/>
      <c r="I38" s="67"/>
      <c r="J38" s="68"/>
      <c r="K38" s="47"/>
      <c r="L38" s="47"/>
      <c r="M38" s="47"/>
      <c r="N38" s="47"/>
      <c r="O38" s="47"/>
      <c r="P38" s="47"/>
      <c r="Q38" s="47"/>
      <c r="R38" s="47"/>
    </row>
    <row r="39" spans="1:18" ht="12.75" customHeight="1" hidden="1">
      <c r="A39" s="62"/>
      <c r="B39" s="63" t="s">
        <v>66</v>
      </c>
      <c r="C39" s="64"/>
      <c r="D39" s="65"/>
      <c r="E39" s="66"/>
      <c r="F39" s="67"/>
      <c r="G39" s="67"/>
      <c r="H39" s="67"/>
      <c r="I39" s="67"/>
      <c r="J39" s="68"/>
      <c r="K39" s="47"/>
      <c r="L39" s="47"/>
      <c r="M39" s="47"/>
      <c r="N39" s="47"/>
      <c r="O39" s="47"/>
      <c r="P39" s="47"/>
      <c r="Q39" s="47"/>
      <c r="R39" s="47"/>
    </row>
    <row r="40" spans="1:18" ht="12.75" customHeight="1" hidden="1">
      <c r="A40" s="62"/>
      <c r="B40" s="63" t="s">
        <v>67</v>
      </c>
      <c r="C40" s="64"/>
      <c r="D40" s="65"/>
      <c r="E40" s="66"/>
      <c r="F40" s="67"/>
      <c r="G40" s="67"/>
      <c r="H40" s="67"/>
      <c r="I40" s="67"/>
      <c r="J40" s="39"/>
      <c r="K40" s="47">
        <v>2</v>
      </c>
      <c r="L40" s="47">
        <v>3</v>
      </c>
      <c r="M40" s="47">
        <v>2</v>
      </c>
      <c r="N40" s="47">
        <v>3</v>
      </c>
      <c r="O40" s="47">
        <v>2</v>
      </c>
      <c r="P40" s="47">
        <v>3</v>
      </c>
      <c r="Q40" s="47">
        <v>2</v>
      </c>
      <c r="R40" s="47">
        <v>3</v>
      </c>
    </row>
    <row r="41" spans="1:18" ht="12.75" customHeight="1" hidden="1">
      <c r="A41" s="62"/>
      <c r="B41" s="63" t="s">
        <v>68</v>
      </c>
      <c r="C41" s="64"/>
      <c r="D41" s="69"/>
      <c r="E41" s="70"/>
      <c r="F41" s="66"/>
      <c r="G41" s="66"/>
      <c r="H41" s="66"/>
      <c r="I41" s="66"/>
      <c r="J41" s="68"/>
      <c r="K41" s="47"/>
      <c r="L41" s="47"/>
      <c r="M41" s="47"/>
      <c r="N41" s="47"/>
      <c r="O41" s="47"/>
      <c r="P41" s="47"/>
      <c r="Q41" s="47"/>
      <c r="R41" s="47"/>
    </row>
    <row r="42" spans="1:18" ht="12.75" customHeight="1" hidden="1">
      <c r="A42" s="62"/>
      <c r="B42" s="63" t="s">
        <v>69</v>
      </c>
      <c r="C42" s="64"/>
      <c r="D42" s="69"/>
      <c r="E42" s="70"/>
      <c r="F42" s="66"/>
      <c r="G42" s="66"/>
      <c r="H42" s="66"/>
      <c r="I42" s="66"/>
      <c r="J42" s="68"/>
      <c r="K42" s="47"/>
      <c r="L42" s="47"/>
      <c r="M42" s="47"/>
      <c r="N42" s="47"/>
      <c r="O42" s="47"/>
      <c r="P42" s="47"/>
      <c r="Q42" s="47"/>
      <c r="R42" s="47"/>
    </row>
    <row r="43" spans="1:18" ht="12.75" customHeight="1" hidden="1">
      <c r="A43" s="62"/>
      <c r="B43" s="63" t="s">
        <v>70</v>
      </c>
      <c r="C43" s="64"/>
      <c r="D43" s="69"/>
      <c r="E43" s="70"/>
      <c r="F43" s="66"/>
      <c r="G43" s="66"/>
      <c r="H43" s="66"/>
      <c r="I43" s="66"/>
      <c r="J43" s="68"/>
      <c r="K43" s="47"/>
      <c r="L43" s="47"/>
      <c r="M43" s="47"/>
      <c r="N43" s="47"/>
      <c r="O43" s="47"/>
      <c r="P43" s="47"/>
      <c r="Q43" s="47"/>
      <c r="R43" s="47"/>
    </row>
    <row r="44" spans="1:18" ht="12.75" customHeight="1" hidden="1">
      <c r="A44" s="62"/>
      <c r="B44" s="63" t="s">
        <v>71</v>
      </c>
      <c r="C44" s="64"/>
      <c r="D44" s="69"/>
      <c r="E44" s="70"/>
      <c r="F44" s="66"/>
      <c r="G44" s="66"/>
      <c r="H44" s="66"/>
      <c r="I44" s="66"/>
      <c r="J44" s="68"/>
      <c r="K44" s="47"/>
      <c r="L44" s="47"/>
      <c r="M44" s="47"/>
      <c r="N44" s="47"/>
      <c r="O44" s="47"/>
      <c r="P44" s="47"/>
      <c r="Q44" s="47"/>
      <c r="R44" s="47"/>
    </row>
    <row r="45" spans="1:18" ht="25.5" customHeight="1" hidden="1">
      <c r="A45" s="62"/>
      <c r="B45" s="63" t="s">
        <v>72</v>
      </c>
      <c r="C45" s="64"/>
      <c r="D45" s="69"/>
      <c r="E45" s="70"/>
      <c r="F45" s="66"/>
      <c r="G45" s="66"/>
      <c r="H45" s="66"/>
      <c r="I45" s="66"/>
      <c r="J45" s="68"/>
      <c r="K45" s="47"/>
      <c r="L45" s="47"/>
      <c r="M45" s="47"/>
      <c r="N45" s="47"/>
      <c r="O45" s="47"/>
      <c r="P45" s="47"/>
      <c r="Q45" s="47"/>
      <c r="R45" s="47"/>
    </row>
    <row r="46" spans="1:18" ht="12.75" customHeight="1" hidden="1">
      <c r="A46" s="62"/>
      <c r="B46" s="63" t="s">
        <v>73</v>
      </c>
      <c r="C46" s="65"/>
      <c r="D46" s="65"/>
      <c r="E46" s="66"/>
      <c r="F46" s="66"/>
      <c r="G46" s="66"/>
      <c r="H46" s="66"/>
      <c r="I46" s="66"/>
      <c r="J46" s="68"/>
      <c r="K46" s="47"/>
      <c r="L46" s="47"/>
      <c r="M46" s="47"/>
      <c r="N46" s="47"/>
      <c r="O46" s="47"/>
      <c r="P46" s="47"/>
      <c r="Q46" s="47"/>
      <c r="R46" s="47"/>
    </row>
    <row r="47" spans="1:18" ht="12.75" customHeight="1" hidden="1">
      <c r="A47" s="62"/>
      <c r="B47" s="63" t="s">
        <v>74</v>
      </c>
      <c r="C47" s="65"/>
      <c r="D47" s="65"/>
      <c r="E47" s="66"/>
      <c r="F47" s="66"/>
      <c r="G47" s="66"/>
      <c r="H47" s="66"/>
      <c r="I47" s="66"/>
      <c r="J47" s="68"/>
      <c r="K47" s="47"/>
      <c r="L47" s="47"/>
      <c r="M47" s="47"/>
      <c r="N47" s="47"/>
      <c r="O47" s="47"/>
      <c r="P47" s="47"/>
      <c r="Q47" s="47"/>
      <c r="R47" s="47"/>
    </row>
    <row r="48" spans="1:31" s="340" customFormat="1" ht="21" customHeight="1" hidden="1">
      <c r="A48" s="71"/>
      <c r="B48" s="72" t="s">
        <v>25</v>
      </c>
      <c r="C48" s="73">
        <v>222</v>
      </c>
      <c r="D48" s="73"/>
      <c r="E48" s="74"/>
      <c r="F48" s="74"/>
      <c r="G48" s="74"/>
      <c r="H48" s="74"/>
      <c r="I48" s="74"/>
      <c r="J48" s="74"/>
      <c r="K48" s="40">
        <f aca="true" t="shared" si="8" ref="K48:R48">K50</f>
        <v>3</v>
      </c>
      <c r="L48" s="40">
        <f t="shared" si="8"/>
        <v>3</v>
      </c>
      <c r="M48" s="40">
        <f t="shared" si="8"/>
        <v>2</v>
      </c>
      <c r="N48" s="40">
        <f t="shared" si="8"/>
        <v>2</v>
      </c>
      <c r="O48" s="40">
        <f t="shared" si="8"/>
        <v>2</v>
      </c>
      <c r="P48" s="40">
        <f t="shared" si="8"/>
        <v>2</v>
      </c>
      <c r="Q48" s="40">
        <f t="shared" si="8"/>
        <v>2</v>
      </c>
      <c r="R48" s="40">
        <f t="shared" si="8"/>
        <v>2</v>
      </c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</row>
    <row r="49" spans="1:31" s="340" customFormat="1" ht="12.75" customHeight="1" hidden="1">
      <c r="A49" s="76"/>
      <c r="B49" s="77" t="s">
        <v>75</v>
      </c>
      <c r="C49" s="78"/>
      <c r="D49" s="78"/>
      <c r="E49" s="39"/>
      <c r="F49" s="39"/>
      <c r="G49" s="39"/>
      <c r="H49" s="39"/>
      <c r="I49" s="39"/>
      <c r="J49" s="39"/>
      <c r="K49" s="79"/>
      <c r="L49" s="79"/>
      <c r="M49" s="79"/>
      <c r="N49" s="79"/>
      <c r="O49" s="79"/>
      <c r="P49" s="79"/>
      <c r="Q49" s="79"/>
      <c r="R49" s="79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</row>
    <row r="50" spans="1:31" s="340" customFormat="1" ht="27" customHeight="1" hidden="1">
      <c r="A50" s="76"/>
      <c r="B50" s="58" t="s">
        <v>76</v>
      </c>
      <c r="C50" s="78"/>
      <c r="D50" s="78"/>
      <c r="E50" s="39"/>
      <c r="F50" s="39"/>
      <c r="G50" s="39"/>
      <c r="H50" s="39"/>
      <c r="I50" s="39"/>
      <c r="J50" s="39"/>
      <c r="K50" s="80">
        <v>3</v>
      </c>
      <c r="L50" s="80">
        <v>3</v>
      </c>
      <c r="M50" s="80">
        <v>2</v>
      </c>
      <c r="N50" s="80">
        <v>2</v>
      </c>
      <c r="O50" s="80">
        <v>2</v>
      </c>
      <c r="P50" s="80">
        <v>2</v>
      </c>
      <c r="Q50" s="80">
        <v>2</v>
      </c>
      <c r="R50" s="80">
        <v>2</v>
      </c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</row>
    <row r="51" spans="1:18" ht="18.75" customHeight="1">
      <c r="A51" s="383" t="s">
        <v>473</v>
      </c>
      <c r="B51" s="384" t="s">
        <v>27</v>
      </c>
      <c r="C51" s="385">
        <v>223</v>
      </c>
      <c r="D51" s="386"/>
      <c r="E51" s="387"/>
      <c r="F51" s="387"/>
      <c r="G51" s="388">
        <f>SUM(G52:G58)</f>
        <v>895850</v>
      </c>
      <c r="H51" s="388">
        <f>SUM(H52:H58)</f>
        <v>0</v>
      </c>
      <c r="I51" s="388">
        <f>SUM(I52:I58)</f>
        <v>0</v>
      </c>
      <c r="J51" s="388">
        <f>SUM(J52:J58)</f>
        <v>895850</v>
      </c>
      <c r="K51" s="83">
        <f aca="true" t="shared" si="9" ref="K51:R51">K52+K53+K54+K55+K56+K57+K58</f>
        <v>0</v>
      </c>
      <c r="L51" s="83">
        <f t="shared" si="9"/>
        <v>0</v>
      </c>
      <c r="M51" s="83">
        <f t="shared" si="9"/>
        <v>0</v>
      </c>
      <c r="N51" s="83">
        <f t="shared" si="9"/>
        <v>0</v>
      </c>
      <c r="O51" s="83">
        <f t="shared" si="9"/>
        <v>0</v>
      </c>
      <c r="P51" s="83">
        <f t="shared" si="9"/>
        <v>0</v>
      </c>
      <c r="Q51" s="83">
        <f t="shared" si="9"/>
        <v>0</v>
      </c>
      <c r="R51" s="83">
        <f t="shared" si="9"/>
        <v>0</v>
      </c>
    </row>
    <row r="52" spans="1:18" ht="18.75" customHeight="1">
      <c r="A52" s="381" t="s">
        <v>476</v>
      </c>
      <c r="B52" s="58" t="s">
        <v>77</v>
      </c>
      <c r="C52" s="59"/>
      <c r="D52" s="85"/>
      <c r="E52" s="44"/>
      <c r="F52" s="44"/>
      <c r="G52" s="44">
        <v>400150</v>
      </c>
      <c r="H52" s="44"/>
      <c r="I52" s="44"/>
      <c r="J52" s="39">
        <f aca="true" t="shared" si="10" ref="J52:J60">E52+F52+G52+I52+H52</f>
        <v>400150</v>
      </c>
      <c r="K52" s="86"/>
      <c r="L52" s="86"/>
      <c r="M52" s="86"/>
      <c r="N52" s="86"/>
      <c r="O52" s="86"/>
      <c r="P52" s="86"/>
      <c r="Q52" s="86"/>
      <c r="R52" s="86"/>
    </row>
    <row r="53" spans="1:18" ht="16.5" customHeight="1" hidden="1">
      <c r="A53" s="381" t="s">
        <v>78</v>
      </c>
      <c r="B53" s="58" t="s">
        <v>79</v>
      </c>
      <c r="C53" s="59"/>
      <c r="D53" s="85"/>
      <c r="E53" s="44"/>
      <c r="F53" s="44"/>
      <c r="G53" s="44"/>
      <c r="H53" s="44"/>
      <c r="I53" s="44"/>
      <c r="J53" s="39">
        <f t="shared" si="10"/>
        <v>0</v>
      </c>
      <c r="K53" s="87">
        <v>0</v>
      </c>
      <c r="L53" s="87"/>
      <c r="M53" s="87"/>
      <c r="N53" s="87"/>
      <c r="O53" s="87"/>
      <c r="P53" s="87"/>
      <c r="Q53" s="87"/>
      <c r="R53" s="87"/>
    </row>
    <row r="54" spans="1:18" ht="20.25" customHeight="1" hidden="1">
      <c r="A54" s="381" t="s">
        <v>80</v>
      </c>
      <c r="B54" s="58" t="s">
        <v>81</v>
      </c>
      <c r="C54" s="59"/>
      <c r="D54" s="85"/>
      <c r="E54" s="44"/>
      <c r="F54" s="44"/>
      <c r="G54" s="44"/>
      <c r="H54" s="44"/>
      <c r="I54" s="44"/>
      <c r="J54" s="39">
        <f t="shared" si="10"/>
        <v>0</v>
      </c>
      <c r="K54" s="87"/>
      <c r="L54" s="87"/>
      <c r="M54" s="87"/>
      <c r="N54" s="87"/>
      <c r="O54" s="87"/>
      <c r="P54" s="87"/>
      <c r="Q54" s="87"/>
      <c r="R54" s="87"/>
    </row>
    <row r="55" spans="1:18" ht="27.75" customHeight="1">
      <c r="A55" s="381" t="s">
        <v>477</v>
      </c>
      <c r="B55" s="58" t="s">
        <v>414</v>
      </c>
      <c r="C55" s="59"/>
      <c r="D55" s="85"/>
      <c r="E55" s="44"/>
      <c r="F55" s="44"/>
      <c r="G55" s="44">
        <v>458100</v>
      </c>
      <c r="H55" s="44"/>
      <c r="I55" s="44"/>
      <c r="J55" s="39">
        <f t="shared" si="10"/>
        <v>458100</v>
      </c>
      <c r="K55" s="87"/>
      <c r="L55" s="86"/>
      <c r="M55" s="86"/>
      <c r="N55" s="86"/>
      <c r="O55" s="86"/>
      <c r="P55" s="86"/>
      <c r="Q55" s="86"/>
      <c r="R55" s="86"/>
    </row>
    <row r="56" spans="1:18" ht="30" customHeight="1">
      <c r="A56" s="381" t="s">
        <v>478</v>
      </c>
      <c r="B56" s="58" t="s">
        <v>433</v>
      </c>
      <c r="C56" s="59"/>
      <c r="D56" s="85"/>
      <c r="E56" s="44"/>
      <c r="F56" s="44"/>
      <c r="G56" s="356">
        <v>26800</v>
      </c>
      <c r="H56" s="44"/>
      <c r="I56" s="44"/>
      <c r="J56" s="39">
        <f t="shared" si="10"/>
        <v>26800</v>
      </c>
      <c r="K56" s="87"/>
      <c r="L56" s="87"/>
      <c r="M56" s="87"/>
      <c r="N56" s="87"/>
      <c r="O56" s="87"/>
      <c r="P56" s="87"/>
      <c r="Q56" s="87"/>
      <c r="R56" s="87"/>
    </row>
    <row r="57" spans="1:18" ht="27" customHeight="1" hidden="1">
      <c r="A57" s="381" t="s">
        <v>82</v>
      </c>
      <c r="B57" s="58" t="s">
        <v>415</v>
      </c>
      <c r="C57" s="59"/>
      <c r="D57" s="85"/>
      <c r="E57" s="44"/>
      <c r="F57" s="44"/>
      <c r="G57" s="44"/>
      <c r="H57" s="44"/>
      <c r="I57" s="44"/>
      <c r="J57" s="39">
        <f t="shared" si="10"/>
        <v>0</v>
      </c>
      <c r="K57" s="87"/>
      <c r="L57" s="87"/>
      <c r="M57" s="87"/>
      <c r="N57" s="87"/>
      <c r="O57" s="87"/>
      <c r="P57" s="87"/>
      <c r="Q57" s="87"/>
      <c r="R57" s="87"/>
    </row>
    <row r="58" spans="1:18" ht="27" customHeight="1">
      <c r="A58" s="381" t="s">
        <v>479</v>
      </c>
      <c r="B58" s="58" t="s">
        <v>449</v>
      </c>
      <c r="C58" s="59"/>
      <c r="D58" s="85"/>
      <c r="E58" s="44"/>
      <c r="F58" s="44"/>
      <c r="G58" s="44">
        <v>10800</v>
      </c>
      <c r="H58" s="44"/>
      <c r="I58" s="44"/>
      <c r="J58" s="39">
        <f t="shared" si="10"/>
        <v>10800</v>
      </c>
      <c r="K58" s="87"/>
      <c r="L58" s="87"/>
      <c r="M58" s="87"/>
      <c r="N58" s="87"/>
      <c r="O58" s="87"/>
      <c r="P58" s="87"/>
      <c r="Q58" s="87"/>
      <c r="R58" s="87"/>
    </row>
    <row r="59" spans="1:18" ht="27" customHeight="1" hidden="1">
      <c r="A59" s="84" t="s">
        <v>441</v>
      </c>
      <c r="B59" s="58" t="s">
        <v>226</v>
      </c>
      <c r="C59" s="59"/>
      <c r="D59" s="85"/>
      <c r="E59" s="44"/>
      <c r="F59" s="44"/>
      <c r="G59" s="44"/>
      <c r="H59" s="44"/>
      <c r="I59" s="44"/>
      <c r="J59" s="39">
        <f t="shared" si="10"/>
        <v>0</v>
      </c>
      <c r="K59" s="87"/>
      <c r="L59" s="87"/>
      <c r="M59" s="87"/>
      <c r="N59" s="87"/>
      <c r="O59" s="87"/>
      <c r="P59" s="87"/>
      <c r="Q59" s="87"/>
      <c r="R59" s="87"/>
    </row>
    <row r="60" spans="1:18" ht="27" customHeight="1" hidden="1">
      <c r="A60" s="84" t="s">
        <v>442</v>
      </c>
      <c r="B60" s="58" t="s">
        <v>231</v>
      </c>
      <c r="C60" s="59"/>
      <c r="D60" s="85"/>
      <c r="E60" s="44"/>
      <c r="F60" s="44"/>
      <c r="G60" s="44"/>
      <c r="H60" s="44"/>
      <c r="I60" s="44"/>
      <c r="J60" s="39">
        <f t="shared" si="10"/>
        <v>0</v>
      </c>
      <c r="K60" s="87"/>
      <c r="L60" s="87"/>
      <c r="M60" s="87"/>
      <c r="N60" s="87"/>
      <c r="O60" s="87"/>
      <c r="P60" s="87"/>
      <c r="Q60" s="87"/>
      <c r="R60" s="87"/>
    </row>
    <row r="61" spans="1:31" s="340" customFormat="1" ht="25.5" customHeight="1">
      <c r="A61" s="383" t="s">
        <v>480</v>
      </c>
      <c r="B61" s="389" t="s">
        <v>83</v>
      </c>
      <c r="C61" s="390">
        <v>224</v>
      </c>
      <c r="D61" s="390"/>
      <c r="E61" s="388">
        <f aca="true" t="shared" si="11" ref="E61:J61">SUM(E63:E80)</f>
        <v>0</v>
      </c>
      <c r="F61" s="388">
        <f t="shared" si="11"/>
        <v>1868379</v>
      </c>
      <c r="G61" s="388">
        <f t="shared" si="11"/>
        <v>298089</v>
      </c>
      <c r="H61" s="388">
        <f t="shared" si="11"/>
        <v>0</v>
      </c>
      <c r="I61" s="388">
        <f t="shared" si="11"/>
        <v>0</v>
      </c>
      <c r="J61" s="388">
        <f t="shared" si="11"/>
        <v>2166468</v>
      </c>
      <c r="K61" s="88"/>
      <c r="L61" s="88"/>
      <c r="M61" s="88"/>
      <c r="N61" s="88"/>
      <c r="O61" s="88"/>
      <c r="P61" s="88"/>
      <c r="Q61" s="88"/>
      <c r="R61" s="88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</row>
    <row r="62" spans="1:18" ht="25.5" hidden="1">
      <c r="A62" s="71">
        <v>5</v>
      </c>
      <c r="B62" s="72" t="s">
        <v>84</v>
      </c>
      <c r="C62" s="89">
        <v>225</v>
      </c>
      <c r="D62" s="73"/>
      <c r="E62" s="74"/>
      <c r="F62" s="74"/>
      <c r="G62" s="74"/>
      <c r="H62" s="74"/>
      <c r="I62" s="74"/>
      <c r="J62" s="90"/>
      <c r="K62" s="88">
        <f aca="true" t="shared" si="12" ref="K62:R62">K63</f>
        <v>6</v>
      </c>
      <c r="L62" s="88">
        <f t="shared" si="12"/>
        <v>2</v>
      </c>
      <c r="M62" s="88">
        <f t="shared" si="12"/>
        <v>0</v>
      </c>
      <c r="N62" s="88">
        <f t="shared" si="12"/>
        <v>0</v>
      </c>
      <c r="O62" s="88">
        <f t="shared" si="12"/>
        <v>0</v>
      </c>
      <c r="P62" s="88">
        <f t="shared" si="12"/>
        <v>0</v>
      </c>
      <c r="Q62" s="88">
        <f t="shared" si="12"/>
        <v>0</v>
      </c>
      <c r="R62" s="88">
        <f t="shared" si="12"/>
        <v>0</v>
      </c>
    </row>
    <row r="63" spans="1:18" ht="13.5" customHeight="1">
      <c r="A63" s="382" t="s">
        <v>481</v>
      </c>
      <c r="B63" s="92" t="s">
        <v>23</v>
      </c>
      <c r="C63" s="93"/>
      <c r="D63" s="94"/>
      <c r="E63" s="70"/>
      <c r="F63" s="70">
        <f>'план фин хоз деятельности'!J139</f>
        <v>40500</v>
      </c>
      <c r="G63" s="50"/>
      <c r="H63" s="70"/>
      <c r="I63" s="70"/>
      <c r="J63" s="68">
        <f>SUM(E63:I63)</f>
        <v>40500</v>
      </c>
      <c r="K63" s="47">
        <v>6</v>
      </c>
      <c r="L63" s="47">
        <v>2</v>
      </c>
      <c r="M63" s="47"/>
      <c r="N63" s="47"/>
      <c r="O63" s="47"/>
      <c r="P63" s="47"/>
      <c r="Q63" s="47"/>
      <c r="R63" s="47"/>
    </row>
    <row r="64" spans="1:31" s="340" customFormat="1" ht="13.5" customHeight="1" hidden="1">
      <c r="A64" s="382" t="s">
        <v>85</v>
      </c>
      <c r="B64" s="96" t="s">
        <v>86</v>
      </c>
      <c r="C64" s="97">
        <v>226</v>
      </c>
      <c r="D64" s="98"/>
      <c r="E64" s="56"/>
      <c r="F64" s="56"/>
      <c r="G64" s="39"/>
      <c r="H64" s="56"/>
      <c r="I64" s="56"/>
      <c r="J64" s="68">
        <f>SUM(E64:I64)</f>
        <v>0</v>
      </c>
      <c r="K64" s="99">
        <f aca="true" t="shared" si="13" ref="K64:R64">K65+K66+K67+K69+K73+K74+K75+K76+K78+K80</f>
        <v>10</v>
      </c>
      <c r="L64" s="99">
        <f t="shared" si="13"/>
        <v>10</v>
      </c>
      <c r="M64" s="99">
        <f t="shared" si="13"/>
        <v>5</v>
      </c>
      <c r="N64" s="99">
        <f t="shared" si="13"/>
        <v>5</v>
      </c>
      <c r="O64" s="99">
        <f t="shared" si="13"/>
        <v>10</v>
      </c>
      <c r="P64" s="99">
        <f t="shared" si="13"/>
        <v>5</v>
      </c>
      <c r="Q64" s="99">
        <f t="shared" si="13"/>
        <v>2</v>
      </c>
      <c r="R64" s="99">
        <f t="shared" si="13"/>
        <v>5</v>
      </c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</row>
    <row r="65" spans="1:18" ht="13.5" customHeight="1" hidden="1">
      <c r="A65" s="382" t="s">
        <v>87</v>
      </c>
      <c r="B65" s="100" t="s">
        <v>88</v>
      </c>
      <c r="C65" s="94"/>
      <c r="D65" s="94"/>
      <c r="E65" s="70"/>
      <c r="F65" s="70"/>
      <c r="G65" s="50"/>
      <c r="H65" s="70"/>
      <c r="I65" s="70"/>
      <c r="J65" s="68">
        <f aca="true" t="shared" si="14" ref="J65:J79">SUM(E65:I65)</f>
        <v>0</v>
      </c>
      <c r="K65" s="47"/>
      <c r="L65" s="47"/>
      <c r="M65" s="47"/>
      <c r="N65" s="47"/>
      <c r="O65" s="47"/>
      <c r="P65" s="47"/>
      <c r="Q65" s="47"/>
      <c r="R65" s="47"/>
    </row>
    <row r="66" spans="1:18" ht="25.5" customHeight="1" hidden="1">
      <c r="A66" s="382" t="s">
        <v>85</v>
      </c>
      <c r="B66" s="100" t="s">
        <v>89</v>
      </c>
      <c r="C66" s="94"/>
      <c r="D66" s="94"/>
      <c r="E66" s="70"/>
      <c r="F66" s="70"/>
      <c r="G66" s="50"/>
      <c r="H66" s="70"/>
      <c r="I66" s="70"/>
      <c r="J66" s="68">
        <f t="shared" si="14"/>
        <v>0</v>
      </c>
      <c r="K66" s="47"/>
      <c r="L66" s="47"/>
      <c r="M66" s="47"/>
      <c r="N66" s="47"/>
      <c r="O66" s="47"/>
      <c r="P66" s="47"/>
      <c r="Q66" s="47"/>
      <c r="R66" s="47"/>
    </row>
    <row r="67" spans="1:18" ht="15.75" customHeight="1">
      <c r="A67" s="382" t="s">
        <v>482</v>
      </c>
      <c r="B67" s="357" t="s">
        <v>25</v>
      </c>
      <c r="C67" s="94"/>
      <c r="D67" s="94"/>
      <c r="E67" s="70"/>
      <c r="F67" s="70">
        <v>35740</v>
      </c>
      <c r="G67" s="50">
        <v>4000</v>
      </c>
      <c r="H67" s="70"/>
      <c r="I67" s="70"/>
      <c r="J67" s="68">
        <f t="shared" si="14"/>
        <v>39740</v>
      </c>
      <c r="K67" s="47"/>
      <c r="L67" s="47"/>
      <c r="M67" s="47"/>
      <c r="N67" s="47"/>
      <c r="O67" s="47"/>
      <c r="P67" s="47"/>
      <c r="Q67" s="47"/>
      <c r="R67" s="47"/>
    </row>
    <row r="68" spans="1:18" ht="25.5" customHeight="1">
      <c r="A68" s="382" t="s">
        <v>483</v>
      </c>
      <c r="B68" s="357" t="s">
        <v>84</v>
      </c>
      <c r="C68" s="94"/>
      <c r="D68" s="94"/>
      <c r="E68" s="70"/>
      <c r="F68" s="70"/>
      <c r="G68" s="50">
        <v>149889</v>
      </c>
      <c r="H68" s="70"/>
      <c r="I68" s="70"/>
      <c r="J68" s="68">
        <f t="shared" si="14"/>
        <v>149889</v>
      </c>
      <c r="K68" s="47"/>
      <c r="L68" s="47"/>
      <c r="M68" s="47"/>
      <c r="N68" s="47"/>
      <c r="O68" s="47"/>
      <c r="P68" s="47"/>
      <c r="Q68" s="47"/>
      <c r="R68" s="47"/>
    </row>
    <row r="69" spans="1:18" ht="12.75">
      <c r="A69" s="382" t="s">
        <v>484</v>
      </c>
      <c r="B69" s="357" t="s">
        <v>86</v>
      </c>
      <c r="C69" s="94"/>
      <c r="D69" s="94"/>
      <c r="E69" s="70"/>
      <c r="F69" s="70">
        <v>255739</v>
      </c>
      <c r="G69" s="70">
        <v>144200</v>
      </c>
      <c r="H69" s="70"/>
      <c r="I69" s="70"/>
      <c r="J69" s="68">
        <f t="shared" si="14"/>
        <v>399939</v>
      </c>
      <c r="K69" s="47"/>
      <c r="L69" s="47"/>
      <c r="M69" s="47"/>
      <c r="N69" s="47"/>
      <c r="O69" s="47"/>
      <c r="P69" s="47"/>
      <c r="Q69" s="47"/>
      <c r="R69" s="47"/>
    </row>
    <row r="70" spans="1:18" ht="12.75">
      <c r="A70" s="382" t="s">
        <v>485</v>
      </c>
      <c r="B70" s="357" t="s">
        <v>33</v>
      </c>
      <c r="C70" s="94"/>
      <c r="D70" s="94"/>
      <c r="E70" s="70"/>
      <c r="F70" s="70">
        <v>3000</v>
      </c>
      <c r="G70" s="70"/>
      <c r="H70" s="70"/>
      <c r="I70" s="70"/>
      <c r="J70" s="68">
        <f t="shared" si="14"/>
        <v>3000</v>
      </c>
      <c r="K70" s="47"/>
      <c r="L70" s="47"/>
      <c r="M70" s="47"/>
      <c r="N70" s="47"/>
      <c r="O70" s="47"/>
      <c r="P70" s="47"/>
      <c r="Q70" s="47"/>
      <c r="R70" s="47"/>
    </row>
    <row r="71" spans="1:18" ht="25.5">
      <c r="A71" s="382" t="s">
        <v>486</v>
      </c>
      <c r="B71" s="357" t="s">
        <v>35</v>
      </c>
      <c r="C71" s="94"/>
      <c r="D71" s="94"/>
      <c r="E71" s="70"/>
      <c r="F71" s="70">
        <v>1533400</v>
      </c>
      <c r="G71" s="70"/>
      <c r="H71" s="70"/>
      <c r="I71" s="70"/>
      <c r="J71" s="68">
        <f t="shared" si="14"/>
        <v>1533400</v>
      </c>
      <c r="K71" s="47"/>
      <c r="L71" s="47"/>
      <c r="M71" s="47"/>
      <c r="N71" s="47"/>
      <c r="O71" s="47"/>
      <c r="P71" s="47"/>
      <c r="Q71" s="47"/>
      <c r="R71" s="47"/>
    </row>
    <row r="72" spans="1:18" ht="12.75" hidden="1">
      <c r="A72" s="91"/>
      <c r="B72" s="357"/>
      <c r="C72" s="94"/>
      <c r="D72" s="94"/>
      <c r="E72" s="70"/>
      <c r="F72" s="369"/>
      <c r="G72" s="70"/>
      <c r="H72" s="70"/>
      <c r="I72" s="70"/>
      <c r="J72" s="68">
        <f t="shared" si="14"/>
        <v>0</v>
      </c>
      <c r="K72" s="47"/>
      <c r="L72" s="47"/>
      <c r="M72" s="47"/>
      <c r="N72" s="47"/>
      <c r="O72" s="47"/>
      <c r="P72" s="47"/>
      <c r="Q72" s="47"/>
      <c r="R72" s="47"/>
    </row>
    <row r="73" spans="1:18" ht="15.75" customHeight="1" hidden="1">
      <c r="A73" s="91" t="s">
        <v>91</v>
      </c>
      <c r="B73" s="100" t="s">
        <v>92</v>
      </c>
      <c r="C73" s="47"/>
      <c r="D73" s="47"/>
      <c r="E73" s="44"/>
      <c r="F73" s="44"/>
      <c r="G73" s="44"/>
      <c r="H73" s="44"/>
      <c r="I73" s="44"/>
      <c r="J73" s="68">
        <f t="shared" si="14"/>
        <v>0</v>
      </c>
      <c r="K73" s="47"/>
      <c r="L73" s="47"/>
      <c r="M73" s="47"/>
      <c r="N73" s="47"/>
      <c r="O73" s="47"/>
      <c r="P73" s="47"/>
      <c r="Q73" s="47"/>
      <c r="R73" s="47"/>
    </row>
    <row r="74" spans="1:18" ht="27.75" customHeight="1" hidden="1">
      <c r="A74" s="91" t="s">
        <v>93</v>
      </c>
      <c r="B74" s="100" t="s">
        <v>94</v>
      </c>
      <c r="C74" s="94"/>
      <c r="D74" s="94"/>
      <c r="E74" s="66"/>
      <c r="F74" s="66"/>
      <c r="G74" s="66"/>
      <c r="H74" s="66"/>
      <c r="I74" s="66"/>
      <c r="J74" s="68">
        <f t="shared" si="14"/>
        <v>0</v>
      </c>
      <c r="K74" s="47">
        <v>10</v>
      </c>
      <c r="L74" s="47">
        <v>10</v>
      </c>
      <c r="M74" s="47">
        <v>5</v>
      </c>
      <c r="N74" s="47">
        <v>5</v>
      </c>
      <c r="O74" s="47">
        <v>5</v>
      </c>
      <c r="P74" s="47">
        <v>5</v>
      </c>
      <c r="Q74" s="47">
        <v>2</v>
      </c>
      <c r="R74" s="47">
        <v>5</v>
      </c>
    </row>
    <row r="75" spans="1:18" ht="18" customHeight="1" hidden="1">
      <c r="A75" s="91" t="s">
        <v>90</v>
      </c>
      <c r="B75" s="357" t="s">
        <v>98</v>
      </c>
      <c r="C75" s="94"/>
      <c r="D75" s="94"/>
      <c r="E75" s="70"/>
      <c r="F75" s="70"/>
      <c r="G75" s="358"/>
      <c r="H75" s="70"/>
      <c r="I75" s="70"/>
      <c r="J75" s="68">
        <f t="shared" si="14"/>
        <v>0</v>
      </c>
      <c r="K75" s="47"/>
      <c r="L75" s="47"/>
      <c r="M75" s="47"/>
      <c r="N75" s="47"/>
      <c r="O75" s="47"/>
      <c r="P75" s="47"/>
      <c r="Q75" s="47"/>
      <c r="R75" s="47"/>
    </row>
    <row r="76" spans="1:18" ht="16.5" customHeight="1" hidden="1">
      <c r="A76" s="91" t="s">
        <v>99</v>
      </c>
      <c r="B76" s="100" t="s">
        <v>100</v>
      </c>
      <c r="C76" s="94"/>
      <c r="D76" s="94"/>
      <c r="E76" s="70"/>
      <c r="F76" s="70"/>
      <c r="G76" s="50"/>
      <c r="H76" s="50"/>
      <c r="I76" s="70"/>
      <c r="J76" s="68">
        <f t="shared" si="14"/>
        <v>0</v>
      </c>
      <c r="K76" s="47"/>
      <c r="L76" s="47"/>
      <c r="M76" s="47"/>
      <c r="N76" s="47"/>
      <c r="O76" s="47">
        <v>5</v>
      </c>
      <c r="P76" s="47"/>
      <c r="Q76" s="47"/>
      <c r="R76" s="47"/>
    </row>
    <row r="77" spans="1:18" ht="16.5" customHeight="1" hidden="1">
      <c r="A77" s="91" t="s">
        <v>101</v>
      </c>
      <c r="B77" s="100" t="s">
        <v>102</v>
      </c>
      <c r="C77" s="94"/>
      <c r="D77" s="94"/>
      <c r="E77" s="70"/>
      <c r="F77" s="70"/>
      <c r="G77" s="50"/>
      <c r="H77" s="50"/>
      <c r="I77" s="70"/>
      <c r="J77" s="68">
        <f t="shared" si="14"/>
        <v>0</v>
      </c>
      <c r="K77" s="47"/>
      <c r="L77" s="47"/>
      <c r="M77" s="47"/>
      <c r="N77" s="47"/>
      <c r="O77" s="47"/>
      <c r="P77" s="47"/>
      <c r="Q77" s="47"/>
      <c r="R77" s="47"/>
    </row>
    <row r="78" spans="1:18" ht="27" customHeight="1" hidden="1">
      <c r="A78" s="91" t="s">
        <v>95</v>
      </c>
      <c r="B78" s="100" t="s">
        <v>416</v>
      </c>
      <c r="C78" s="94"/>
      <c r="D78" s="94"/>
      <c r="E78" s="70"/>
      <c r="F78" s="70"/>
      <c r="G78" s="50"/>
      <c r="H78" s="50"/>
      <c r="I78" s="70"/>
      <c r="J78" s="68">
        <f t="shared" si="14"/>
        <v>0</v>
      </c>
      <c r="K78" s="47"/>
      <c r="L78" s="47"/>
      <c r="M78" s="47"/>
      <c r="N78" s="47"/>
      <c r="O78" s="47"/>
      <c r="P78" s="47"/>
      <c r="Q78" s="47"/>
      <c r="R78" s="47"/>
    </row>
    <row r="79" spans="1:18" ht="18.75" customHeight="1" hidden="1">
      <c r="A79" s="91" t="s">
        <v>96</v>
      </c>
      <c r="B79" s="100" t="s">
        <v>103</v>
      </c>
      <c r="C79" s="94"/>
      <c r="D79" s="94"/>
      <c r="E79" s="70"/>
      <c r="F79" s="70"/>
      <c r="G79" s="50"/>
      <c r="H79" s="50"/>
      <c r="I79" s="70"/>
      <c r="J79" s="68">
        <f t="shared" si="14"/>
        <v>0</v>
      </c>
      <c r="K79" s="47"/>
      <c r="L79" s="47"/>
      <c r="M79" s="47"/>
      <c r="N79" s="47"/>
      <c r="O79" s="47"/>
      <c r="P79" s="47"/>
      <c r="Q79" s="47"/>
      <c r="R79" s="47"/>
    </row>
    <row r="80" spans="1:18" ht="24.75" customHeight="1" hidden="1">
      <c r="A80" s="91" t="s">
        <v>97</v>
      </c>
      <c r="B80" s="357" t="s">
        <v>104</v>
      </c>
      <c r="C80" s="94"/>
      <c r="D80" s="94"/>
      <c r="E80" s="70"/>
      <c r="F80" s="369"/>
      <c r="G80" s="358"/>
      <c r="H80" s="70"/>
      <c r="I80" s="70"/>
      <c r="J80" s="68">
        <f>SUM(E80:I80)</f>
        <v>0</v>
      </c>
      <c r="K80" s="47"/>
      <c r="L80" s="47"/>
      <c r="M80" s="47"/>
      <c r="N80" s="47"/>
      <c r="O80" s="47"/>
      <c r="P80" s="47"/>
      <c r="Q80" s="47"/>
      <c r="R80" s="47"/>
    </row>
    <row r="81" spans="1:31" s="340" customFormat="1" ht="24.75" customHeight="1" hidden="1">
      <c r="A81" s="102">
        <v>7</v>
      </c>
      <c r="B81" s="103" t="s">
        <v>105</v>
      </c>
      <c r="C81" s="98">
        <v>262</v>
      </c>
      <c r="D81" s="98"/>
      <c r="E81" s="56"/>
      <c r="F81" s="56"/>
      <c r="G81" s="56"/>
      <c r="H81" s="56"/>
      <c r="I81" s="56"/>
      <c r="J81" s="104"/>
      <c r="K81" s="99"/>
      <c r="L81" s="99"/>
      <c r="M81" s="99"/>
      <c r="N81" s="99"/>
      <c r="O81" s="99"/>
      <c r="P81" s="99"/>
      <c r="Q81" s="99"/>
      <c r="R81" s="99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</row>
    <row r="82" spans="1:31" s="340" customFormat="1" ht="24.75" customHeight="1" hidden="1">
      <c r="A82" s="102"/>
      <c r="B82" s="103"/>
      <c r="C82" s="98"/>
      <c r="D82" s="98"/>
      <c r="E82" s="56"/>
      <c r="F82" s="56"/>
      <c r="G82" s="56"/>
      <c r="H82" s="56"/>
      <c r="I82" s="56"/>
      <c r="J82" s="104"/>
      <c r="K82" s="99"/>
      <c r="L82" s="99"/>
      <c r="M82" s="99"/>
      <c r="N82" s="99"/>
      <c r="O82" s="99"/>
      <c r="P82" s="99"/>
      <c r="Q82" s="99"/>
      <c r="R82" s="99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</row>
    <row r="83" spans="1:18" ht="24.75" customHeight="1" hidden="1">
      <c r="A83" s="105">
        <v>8</v>
      </c>
      <c r="B83" s="96" t="s">
        <v>106</v>
      </c>
      <c r="C83" s="106">
        <v>290</v>
      </c>
      <c r="D83" s="54"/>
      <c r="E83" s="55"/>
      <c r="F83" s="55"/>
      <c r="G83" s="55"/>
      <c r="H83" s="55"/>
      <c r="I83" s="55"/>
      <c r="J83" s="104"/>
      <c r="K83" s="107">
        <f aca="true" t="shared" si="15" ref="K83:R83">K84+K85+K88+K89+K90+K91+K86+K87</f>
        <v>0</v>
      </c>
      <c r="L83" s="107">
        <f t="shared" si="15"/>
        <v>0</v>
      </c>
      <c r="M83" s="107">
        <f t="shared" si="15"/>
        <v>0</v>
      </c>
      <c r="N83" s="107">
        <f t="shared" si="15"/>
        <v>0</v>
      </c>
      <c r="O83" s="107">
        <f t="shared" si="15"/>
        <v>5</v>
      </c>
      <c r="P83" s="107">
        <f t="shared" si="15"/>
        <v>0</v>
      </c>
      <c r="Q83" s="107">
        <f t="shared" si="15"/>
        <v>0</v>
      </c>
      <c r="R83" s="107">
        <f t="shared" si="15"/>
        <v>0</v>
      </c>
    </row>
    <row r="84" spans="1:18" ht="24.75" customHeight="1" hidden="1">
      <c r="A84" s="108"/>
      <c r="B84" s="58" t="s">
        <v>107</v>
      </c>
      <c r="C84" s="109"/>
      <c r="D84" s="26"/>
      <c r="E84" s="50"/>
      <c r="F84" s="50"/>
      <c r="G84" s="50"/>
      <c r="H84" s="50"/>
      <c r="I84" s="50"/>
      <c r="J84" s="68"/>
      <c r="K84" s="47"/>
      <c r="L84" s="47"/>
      <c r="M84" s="47"/>
      <c r="N84" s="47"/>
      <c r="O84" s="47"/>
      <c r="P84" s="47"/>
      <c r="Q84" s="47"/>
      <c r="R84" s="47"/>
    </row>
    <row r="85" spans="1:18" ht="24.75" customHeight="1" hidden="1">
      <c r="A85" s="108"/>
      <c r="B85" s="58" t="s">
        <v>108</v>
      </c>
      <c r="C85" s="59"/>
      <c r="D85" s="26"/>
      <c r="E85" s="50"/>
      <c r="F85" s="50"/>
      <c r="G85" s="50"/>
      <c r="H85" s="50"/>
      <c r="I85" s="50"/>
      <c r="J85" s="68"/>
      <c r="K85" s="47"/>
      <c r="L85" s="47"/>
      <c r="M85" s="47"/>
      <c r="N85" s="47"/>
      <c r="O85" s="47"/>
      <c r="P85" s="47"/>
      <c r="Q85" s="47"/>
      <c r="R85" s="47"/>
    </row>
    <row r="86" spans="1:18" ht="24.75" customHeight="1" hidden="1">
      <c r="A86" s="108"/>
      <c r="B86" s="58" t="s">
        <v>109</v>
      </c>
      <c r="C86" s="59"/>
      <c r="D86" s="26"/>
      <c r="E86" s="50"/>
      <c r="F86" s="50"/>
      <c r="G86" s="50"/>
      <c r="H86" s="50"/>
      <c r="I86" s="50"/>
      <c r="J86" s="68"/>
      <c r="K86" s="47"/>
      <c r="L86" s="47"/>
      <c r="M86" s="47"/>
      <c r="N86" s="47"/>
      <c r="O86" s="47"/>
      <c r="P86" s="47"/>
      <c r="Q86" s="47"/>
      <c r="R86" s="47"/>
    </row>
    <row r="87" spans="1:18" ht="24.75" customHeight="1" hidden="1">
      <c r="A87" s="110"/>
      <c r="B87" s="58" t="s">
        <v>110</v>
      </c>
      <c r="C87" s="59"/>
      <c r="D87" s="26"/>
      <c r="E87" s="50"/>
      <c r="F87" s="50"/>
      <c r="G87" s="50"/>
      <c r="H87" s="50"/>
      <c r="I87" s="50"/>
      <c r="J87" s="68"/>
      <c r="K87" s="47"/>
      <c r="L87" s="47"/>
      <c r="M87" s="47"/>
      <c r="N87" s="47"/>
      <c r="O87" s="47"/>
      <c r="P87" s="47"/>
      <c r="Q87" s="47"/>
      <c r="R87" s="47"/>
    </row>
    <row r="88" spans="1:18" ht="24.75" customHeight="1" hidden="1">
      <c r="A88" s="110"/>
      <c r="B88" s="58" t="s">
        <v>111</v>
      </c>
      <c r="C88" s="59"/>
      <c r="D88" s="26"/>
      <c r="E88" s="50"/>
      <c r="F88" s="50"/>
      <c r="G88" s="50"/>
      <c r="H88" s="50"/>
      <c r="I88" s="50"/>
      <c r="J88" s="39"/>
      <c r="K88" s="47"/>
      <c r="L88" s="47"/>
      <c r="M88" s="47"/>
      <c r="N88" s="47"/>
      <c r="O88" s="47">
        <v>5</v>
      </c>
      <c r="P88" s="47"/>
      <c r="Q88" s="47"/>
      <c r="R88" s="47"/>
    </row>
    <row r="89" spans="1:18" ht="24.75" customHeight="1" hidden="1">
      <c r="A89" s="110"/>
      <c r="B89" s="58" t="s">
        <v>112</v>
      </c>
      <c r="C89" s="59"/>
      <c r="D89" s="26"/>
      <c r="E89" s="50"/>
      <c r="F89" s="50"/>
      <c r="G89" s="50"/>
      <c r="H89" s="50"/>
      <c r="I89" s="50"/>
      <c r="J89" s="68"/>
      <c r="K89" s="47"/>
      <c r="L89" s="47"/>
      <c r="M89" s="47"/>
      <c r="N89" s="47"/>
      <c r="O89" s="47"/>
      <c r="P89" s="47"/>
      <c r="Q89" s="47"/>
      <c r="R89" s="47"/>
    </row>
    <row r="90" spans="1:18" ht="24.75" customHeight="1" hidden="1">
      <c r="A90" s="110"/>
      <c r="B90" s="58" t="s">
        <v>113</v>
      </c>
      <c r="C90" s="59"/>
      <c r="D90" s="26"/>
      <c r="E90" s="50"/>
      <c r="F90" s="50"/>
      <c r="G90" s="50"/>
      <c r="H90" s="50"/>
      <c r="I90" s="50"/>
      <c r="J90" s="68"/>
      <c r="K90" s="47"/>
      <c r="L90" s="47"/>
      <c r="M90" s="47"/>
      <c r="N90" s="47"/>
      <c r="O90" s="47"/>
      <c r="P90" s="47"/>
      <c r="Q90" s="47"/>
      <c r="R90" s="47"/>
    </row>
    <row r="91" spans="1:18" ht="24.75" customHeight="1" hidden="1">
      <c r="A91" s="110"/>
      <c r="B91" s="100" t="s">
        <v>114</v>
      </c>
      <c r="C91" s="59"/>
      <c r="D91" s="26"/>
      <c r="E91" s="50"/>
      <c r="F91" s="50"/>
      <c r="G91" s="50"/>
      <c r="H91" s="50"/>
      <c r="I91" s="50"/>
      <c r="J91" s="68"/>
      <c r="K91" s="47"/>
      <c r="L91" s="47"/>
      <c r="M91" s="47"/>
      <c r="N91" s="47"/>
      <c r="O91" s="47"/>
      <c r="P91" s="47"/>
      <c r="Q91" s="47"/>
      <c r="R91" s="47"/>
    </row>
    <row r="92" spans="1:18" ht="24.75" customHeight="1" hidden="1">
      <c r="A92" s="110"/>
      <c r="B92" s="58" t="s">
        <v>115</v>
      </c>
      <c r="C92" s="59"/>
      <c r="D92" s="26"/>
      <c r="E92" s="50"/>
      <c r="F92" s="50"/>
      <c r="G92" s="50"/>
      <c r="H92" s="50"/>
      <c r="I92" s="50"/>
      <c r="J92" s="68"/>
      <c r="K92" s="47"/>
      <c r="L92" s="47"/>
      <c r="M92" s="47"/>
      <c r="N92" s="47"/>
      <c r="O92" s="47"/>
      <c r="P92" s="47"/>
      <c r="Q92" s="47"/>
      <c r="R92" s="47"/>
    </row>
    <row r="93" spans="1:18" ht="24.75" customHeight="1" hidden="1">
      <c r="A93" s="110"/>
      <c r="B93" s="58" t="s">
        <v>116</v>
      </c>
      <c r="C93" s="59"/>
      <c r="D93" s="26"/>
      <c r="E93" s="50"/>
      <c r="F93" s="50"/>
      <c r="G93" s="50"/>
      <c r="H93" s="50"/>
      <c r="I93" s="50"/>
      <c r="J93" s="68"/>
      <c r="K93" s="47"/>
      <c r="L93" s="47"/>
      <c r="M93" s="47"/>
      <c r="N93" s="47"/>
      <c r="O93" s="47"/>
      <c r="P93" s="47"/>
      <c r="Q93" s="47"/>
      <c r="R93" s="47"/>
    </row>
    <row r="94" spans="1:18" ht="24.75" customHeight="1" hidden="1">
      <c r="A94" s="111">
        <v>9</v>
      </c>
      <c r="B94" s="112" t="s">
        <v>117</v>
      </c>
      <c r="C94" s="53">
        <v>290</v>
      </c>
      <c r="D94" s="54"/>
      <c r="E94" s="55"/>
      <c r="F94" s="55"/>
      <c r="G94" s="55"/>
      <c r="H94" s="55"/>
      <c r="I94" s="55"/>
      <c r="J94" s="104"/>
      <c r="K94" s="107">
        <f aca="true" t="shared" si="16" ref="K94:R94">K95+K96+K97+K98</f>
        <v>0</v>
      </c>
      <c r="L94" s="107">
        <f t="shared" si="16"/>
        <v>0</v>
      </c>
      <c r="M94" s="107">
        <f t="shared" si="16"/>
        <v>0</v>
      </c>
      <c r="N94" s="107">
        <f t="shared" si="16"/>
        <v>0</v>
      </c>
      <c r="O94" s="107">
        <f t="shared" si="16"/>
        <v>0</v>
      </c>
      <c r="P94" s="107">
        <f t="shared" si="16"/>
        <v>0</v>
      </c>
      <c r="Q94" s="107">
        <f t="shared" si="16"/>
        <v>0</v>
      </c>
      <c r="R94" s="107">
        <f t="shared" si="16"/>
        <v>0</v>
      </c>
    </row>
    <row r="95" spans="1:31" ht="24.75" customHeight="1" hidden="1">
      <c r="A95" s="113"/>
      <c r="B95" s="92" t="s">
        <v>118</v>
      </c>
      <c r="C95" s="114" t="s">
        <v>119</v>
      </c>
      <c r="D95" s="115"/>
      <c r="E95" s="70"/>
      <c r="F95" s="70"/>
      <c r="G95" s="70"/>
      <c r="H95" s="70"/>
      <c r="I95" s="70"/>
      <c r="J95" s="116"/>
      <c r="K95" s="94"/>
      <c r="L95" s="94"/>
      <c r="M95" s="94"/>
      <c r="N95" s="94"/>
      <c r="O95" s="94"/>
      <c r="P95" s="94"/>
      <c r="Q95" s="94"/>
      <c r="R95" s="94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31" ht="24.75" customHeight="1" hidden="1">
      <c r="A96" s="113"/>
      <c r="B96" s="92" t="s">
        <v>120</v>
      </c>
      <c r="C96" s="114" t="s">
        <v>119</v>
      </c>
      <c r="D96" s="115"/>
      <c r="E96" s="70"/>
      <c r="F96" s="70"/>
      <c r="G96" s="70"/>
      <c r="H96" s="70"/>
      <c r="I96" s="70"/>
      <c r="J96" s="116"/>
      <c r="K96" s="94"/>
      <c r="L96" s="94"/>
      <c r="M96" s="94"/>
      <c r="N96" s="94"/>
      <c r="O96" s="94"/>
      <c r="P96" s="94"/>
      <c r="Q96" s="94"/>
      <c r="R96" s="94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</row>
    <row r="97" spans="1:31" ht="24.75" customHeight="1" hidden="1">
      <c r="A97" s="113"/>
      <c r="B97" s="92" t="s">
        <v>121</v>
      </c>
      <c r="C97" s="114" t="s">
        <v>119</v>
      </c>
      <c r="D97" s="115"/>
      <c r="E97" s="70"/>
      <c r="F97" s="70"/>
      <c r="G97" s="70"/>
      <c r="H97" s="70"/>
      <c r="I97" s="70"/>
      <c r="J97" s="116"/>
      <c r="K97" s="94"/>
      <c r="L97" s="94"/>
      <c r="M97" s="94"/>
      <c r="N97" s="94"/>
      <c r="O97" s="94"/>
      <c r="P97" s="94"/>
      <c r="Q97" s="94"/>
      <c r="R97" s="94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</row>
    <row r="98" spans="1:31" ht="24.75" customHeight="1" hidden="1">
      <c r="A98" s="113"/>
      <c r="B98" s="92" t="s">
        <v>122</v>
      </c>
      <c r="C98" s="114" t="s">
        <v>119</v>
      </c>
      <c r="D98" s="115"/>
      <c r="E98" s="70"/>
      <c r="F98" s="70"/>
      <c r="G98" s="70"/>
      <c r="H98" s="70"/>
      <c r="I98" s="70"/>
      <c r="J98" s="116"/>
      <c r="K98" s="94"/>
      <c r="L98" s="94"/>
      <c r="M98" s="94"/>
      <c r="N98" s="94"/>
      <c r="O98" s="94"/>
      <c r="P98" s="94"/>
      <c r="Q98" s="94"/>
      <c r="R98" s="94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</row>
    <row r="99" spans="1:31" s="340" customFormat="1" ht="24.75" customHeight="1" hidden="1">
      <c r="A99" s="117" t="s">
        <v>123</v>
      </c>
      <c r="B99" s="103" t="s">
        <v>124</v>
      </c>
      <c r="C99" s="98">
        <v>300</v>
      </c>
      <c r="D99" s="97"/>
      <c r="E99" s="56"/>
      <c r="F99" s="56"/>
      <c r="G99" s="56"/>
      <c r="H99" s="56"/>
      <c r="I99" s="56"/>
      <c r="J99" s="104"/>
      <c r="K99" s="99">
        <f aca="true" t="shared" si="17" ref="K99:R99">K100+K141</f>
        <v>0</v>
      </c>
      <c r="L99" s="99">
        <f t="shared" si="17"/>
        <v>15</v>
      </c>
      <c r="M99" s="99">
        <f t="shared" si="17"/>
        <v>5</v>
      </c>
      <c r="N99" s="99">
        <f t="shared" si="17"/>
        <v>0</v>
      </c>
      <c r="O99" s="99">
        <f t="shared" si="17"/>
        <v>0</v>
      </c>
      <c r="P99" s="99">
        <f t="shared" si="17"/>
        <v>3</v>
      </c>
      <c r="Q99" s="99">
        <f t="shared" si="17"/>
        <v>0</v>
      </c>
      <c r="R99" s="99">
        <f t="shared" si="17"/>
        <v>0</v>
      </c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</row>
    <row r="100" spans="1:18" ht="24.75" customHeight="1" hidden="1">
      <c r="A100" s="118">
        <v>1</v>
      </c>
      <c r="B100" s="119" t="s">
        <v>125</v>
      </c>
      <c r="C100" s="81">
        <v>310</v>
      </c>
      <c r="D100" s="49"/>
      <c r="E100" s="82"/>
      <c r="F100" s="82"/>
      <c r="G100" s="82"/>
      <c r="H100" s="82"/>
      <c r="I100" s="82"/>
      <c r="J100" s="90"/>
      <c r="K100" s="45">
        <f aca="true" t="shared" si="18" ref="K100:R100">K129+K133+K130+K131+K132+K135+K134</f>
        <v>0</v>
      </c>
      <c r="L100" s="45">
        <f t="shared" si="18"/>
        <v>15</v>
      </c>
      <c r="M100" s="45">
        <f t="shared" si="18"/>
        <v>0</v>
      </c>
      <c r="N100" s="45">
        <f t="shared" si="18"/>
        <v>0</v>
      </c>
      <c r="O100" s="45">
        <f t="shared" si="18"/>
        <v>0</v>
      </c>
      <c r="P100" s="45">
        <f t="shared" si="18"/>
        <v>0</v>
      </c>
      <c r="Q100" s="45">
        <f t="shared" si="18"/>
        <v>0</v>
      </c>
      <c r="R100" s="45">
        <f t="shared" si="18"/>
        <v>0</v>
      </c>
    </row>
    <row r="101" spans="1:18" ht="24.75" customHeight="1" hidden="1">
      <c r="A101" s="120"/>
      <c r="B101" s="121" t="s">
        <v>126</v>
      </c>
      <c r="C101" s="59"/>
      <c r="D101" s="47" t="s">
        <v>127</v>
      </c>
      <c r="E101" s="50"/>
      <c r="F101" s="50"/>
      <c r="G101" s="50"/>
      <c r="H101" s="50"/>
      <c r="I101" s="50"/>
      <c r="J101" s="122"/>
      <c r="K101" s="47"/>
      <c r="L101" s="47"/>
      <c r="M101" s="47"/>
      <c r="N101" s="47"/>
      <c r="O101" s="47"/>
      <c r="P101" s="47"/>
      <c r="Q101" s="47"/>
      <c r="R101" s="47"/>
    </row>
    <row r="102" spans="1:18" ht="24.75" customHeight="1" hidden="1">
      <c r="A102" s="120"/>
      <c r="B102" s="121" t="s">
        <v>128</v>
      </c>
      <c r="C102" s="59"/>
      <c r="D102" s="47" t="s">
        <v>127</v>
      </c>
      <c r="E102" s="50"/>
      <c r="F102" s="50"/>
      <c r="G102" s="50"/>
      <c r="H102" s="50"/>
      <c r="I102" s="50"/>
      <c r="J102" s="122"/>
      <c r="K102" s="47"/>
      <c r="L102" s="47"/>
      <c r="M102" s="47"/>
      <c r="N102" s="47"/>
      <c r="O102" s="47"/>
      <c r="P102" s="47"/>
      <c r="Q102" s="47"/>
      <c r="R102" s="47"/>
    </row>
    <row r="103" spans="1:18" ht="24.75" customHeight="1" hidden="1">
      <c r="A103" s="120"/>
      <c r="B103" s="121" t="s">
        <v>129</v>
      </c>
      <c r="C103" s="59"/>
      <c r="D103" s="47" t="s">
        <v>127</v>
      </c>
      <c r="E103" s="50"/>
      <c r="F103" s="50"/>
      <c r="G103" s="50"/>
      <c r="H103" s="50"/>
      <c r="I103" s="50"/>
      <c r="J103" s="122"/>
      <c r="K103" s="47"/>
      <c r="L103" s="47"/>
      <c r="M103" s="47"/>
      <c r="N103" s="47"/>
      <c r="O103" s="47"/>
      <c r="P103" s="47"/>
      <c r="Q103" s="47"/>
      <c r="R103" s="47"/>
    </row>
    <row r="104" spans="1:18" ht="24.75" customHeight="1" hidden="1">
      <c r="A104" s="120"/>
      <c r="B104" s="121" t="s">
        <v>130</v>
      </c>
      <c r="C104" s="59"/>
      <c r="D104" s="47" t="s">
        <v>127</v>
      </c>
      <c r="E104" s="50"/>
      <c r="F104" s="50"/>
      <c r="G104" s="50"/>
      <c r="H104" s="50"/>
      <c r="I104" s="50"/>
      <c r="J104" s="122"/>
      <c r="K104" s="47"/>
      <c r="L104" s="47"/>
      <c r="M104" s="47"/>
      <c r="N104" s="47"/>
      <c r="O104" s="47"/>
      <c r="P104" s="47"/>
      <c r="Q104" s="47"/>
      <c r="R104" s="47"/>
    </row>
    <row r="105" spans="1:18" ht="24.75" customHeight="1" hidden="1">
      <c r="A105" s="120"/>
      <c r="B105" s="121" t="s">
        <v>131</v>
      </c>
      <c r="C105" s="59"/>
      <c r="D105" s="47" t="s">
        <v>127</v>
      </c>
      <c r="E105" s="50"/>
      <c r="F105" s="50"/>
      <c r="G105" s="50"/>
      <c r="H105" s="50"/>
      <c r="I105" s="50"/>
      <c r="J105" s="122"/>
      <c r="K105" s="47"/>
      <c r="L105" s="47"/>
      <c r="M105" s="47"/>
      <c r="N105" s="47"/>
      <c r="O105" s="47"/>
      <c r="P105" s="47"/>
      <c r="Q105" s="47"/>
      <c r="R105" s="47"/>
    </row>
    <row r="106" spans="1:18" ht="24.75" customHeight="1" hidden="1">
      <c r="A106" s="120"/>
      <c r="B106" s="121" t="s">
        <v>132</v>
      </c>
      <c r="C106" s="59"/>
      <c r="D106" s="47" t="s">
        <v>127</v>
      </c>
      <c r="E106" s="50"/>
      <c r="F106" s="50"/>
      <c r="G106" s="50"/>
      <c r="H106" s="50"/>
      <c r="I106" s="50"/>
      <c r="J106" s="122"/>
      <c r="K106" s="47"/>
      <c r="L106" s="47"/>
      <c r="M106" s="47"/>
      <c r="N106" s="47"/>
      <c r="O106" s="47"/>
      <c r="P106" s="47"/>
      <c r="Q106" s="47"/>
      <c r="R106" s="47"/>
    </row>
    <row r="107" spans="1:18" ht="24.75" customHeight="1" hidden="1">
      <c r="A107" s="120"/>
      <c r="B107" s="121" t="s">
        <v>133</v>
      </c>
      <c r="C107" s="59"/>
      <c r="D107" s="47" t="s">
        <v>127</v>
      </c>
      <c r="E107" s="50"/>
      <c r="F107" s="50"/>
      <c r="G107" s="50"/>
      <c r="H107" s="50"/>
      <c r="I107" s="50"/>
      <c r="J107" s="122"/>
      <c r="K107" s="47"/>
      <c r="L107" s="47"/>
      <c r="M107" s="47"/>
      <c r="N107" s="47"/>
      <c r="O107" s="47"/>
      <c r="P107" s="47"/>
      <c r="Q107" s="47"/>
      <c r="R107" s="47"/>
    </row>
    <row r="108" spans="1:18" ht="24.75" customHeight="1" hidden="1">
      <c r="A108" s="120"/>
      <c r="B108" s="121" t="s">
        <v>134</v>
      </c>
      <c r="C108" s="59"/>
      <c r="D108" s="47" t="s">
        <v>127</v>
      </c>
      <c r="E108" s="50"/>
      <c r="F108" s="50"/>
      <c r="G108" s="50"/>
      <c r="H108" s="50"/>
      <c r="I108" s="50"/>
      <c r="J108" s="122"/>
      <c r="K108" s="47"/>
      <c r="L108" s="47"/>
      <c r="M108" s="47"/>
      <c r="N108" s="47"/>
      <c r="O108" s="47"/>
      <c r="P108" s="47"/>
      <c r="Q108" s="47"/>
      <c r="R108" s="47"/>
    </row>
    <row r="109" spans="1:18" ht="24.75" customHeight="1" hidden="1">
      <c r="A109" s="123"/>
      <c r="B109" s="124" t="s">
        <v>135</v>
      </c>
      <c r="C109" s="65"/>
      <c r="D109" s="47" t="s">
        <v>127</v>
      </c>
      <c r="E109" s="66"/>
      <c r="F109" s="66"/>
      <c r="G109" s="66"/>
      <c r="H109" s="66"/>
      <c r="I109" s="66"/>
      <c r="J109" s="125"/>
      <c r="K109" s="47"/>
      <c r="L109" s="47"/>
      <c r="M109" s="47"/>
      <c r="N109" s="47"/>
      <c r="O109" s="47"/>
      <c r="P109" s="47"/>
      <c r="Q109" s="47"/>
      <c r="R109" s="47"/>
    </row>
    <row r="110" spans="1:18" ht="24.75" customHeight="1" hidden="1">
      <c r="A110" s="126"/>
      <c r="B110" s="124" t="s">
        <v>136</v>
      </c>
      <c r="C110" s="65"/>
      <c r="D110" s="47" t="s">
        <v>127</v>
      </c>
      <c r="E110" s="66"/>
      <c r="F110" s="66"/>
      <c r="G110" s="66"/>
      <c r="H110" s="66"/>
      <c r="I110" s="66"/>
      <c r="J110" s="125"/>
      <c r="K110" s="47"/>
      <c r="L110" s="47"/>
      <c r="M110" s="47"/>
      <c r="N110" s="47"/>
      <c r="O110" s="47"/>
      <c r="P110" s="47"/>
      <c r="Q110" s="47"/>
      <c r="R110" s="47"/>
    </row>
    <row r="111" spans="1:18" ht="24.75" customHeight="1" hidden="1">
      <c r="A111" s="126"/>
      <c r="B111" s="124" t="s">
        <v>137</v>
      </c>
      <c r="C111" s="65"/>
      <c r="D111" s="65" t="s">
        <v>138</v>
      </c>
      <c r="E111" s="66"/>
      <c r="F111" s="66"/>
      <c r="G111" s="66"/>
      <c r="H111" s="66"/>
      <c r="I111" s="66"/>
      <c r="J111" s="125"/>
      <c r="K111" s="47"/>
      <c r="L111" s="47"/>
      <c r="M111" s="47"/>
      <c r="N111" s="47"/>
      <c r="O111" s="47"/>
      <c r="P111" s="47"/>
      <c r="Q111" s="47"/>
      <c r="R111" s="47"/>
    </row>
    <row r="112" spans="1:18" ht="24.75" customHeight="1" hidden="1">
      <c r="A112" s="126"/>
      <c r="B112" s="124" t="s">
        <v>139</v>
      </c>
      <c r="C112" s="65"/>
      <c r="D112" s="65" t="s">
        <v>140</v>
      </c>
      <c r="E112" s="66"/>
      <c r="F112" s="66"/>
      <c r="G112" s="66"/>
      <c r="H112" s="66"/>
      <c r="I112" s="66"/>
      <c r="J112" s="125"/>
      <c r="K112" s="47"/>
      <c r="L112" s="47"/>
      <c r="M112" s="47"/>
      <c r="N112" s="47"/>
      <c r="O112" s="47"/>
      <c r="P112" s="47"/>
      <c r="Q112" s="47"/>
      <c r="R112" s="47"/>
    </row>
    <row r="113" spans="1:18" ht="24.75" customHeight="1" hidden="1">
      <c r="A113" s="126"/>
      <c r="B113" s="124" t="s">
        <v>141</v>
      </c>
      <c r="C113" s="65"/>
      <c r="D113" s="65" t="s">
        <v>140</v>
      </c>
      <c r="E113" s="66"/>
      <c r="F113" s="66"/>
      <c r="G113" s="66"/>
      <c r="H113" s="66"/>
      <c r="I113" s="66"/>
      <c r="J113" s="125"/>
      <c r="K113" s="47"/>
      <c r="L113" s="47"/>
      <c r="M113" s="47"/>
      <c r="N113" s="47"/>
      <c r="O113" s="47"/>
      <c r="P113" s="47"/>
      <c r="Q113" s="47"/>
      <c r="R113" s="47"/>
    </row>
    <row r="114" spans="1:18" ht="24.75" customHeight="1" hidden="1">
      <c r="A114" s="126"/>
      <c r="B114" s="124" t="s">
        <v>142</v>
      </c>
      <c r="C114" s="65"/>
      <c r="D114" s="65" t="s">
        <v>140</v>
      </c>
      <c r="E114" s="66"/>
      <c r="F114" s="66"/>
      <c r="G114" s="66"/>
      <c r="H114" s="66"/>
      <c r="I114" s="66"/>
      <c r="J114" s="125"/>
      <c r="K114" s="47"/>
      <c r="L114" s="47"/>
      <c r="M114" s="47"/>
      <c r="N114" s="47"/>
      <c r="O114" s="47"/>
      <c r="P114" s="47"/>
      <c r="Q114" s="47"/>
      <c r="R114" s="47"/>
    </row>
    <row r="115" spans="1:18" ht="24.75" customHeight="1" hidden="1">
      <c r="A115" s="126"/>
      <c r="B115" s="124" t="s">
        <v>143</v>
      </c>
      <c r="C115" s="65"/>
      <c r="D115" s="65" t="s">
        <v>140</v>
      </c>
      <c r="E115" s="66"/>
      <c r="F115" s="66"/>
      <c r="G115" s="66"/>
      <c r="H115" s="66"/>
      <c r="I115" s="66"/>
      <c r="J115" s="125"/>
      <c r="K115" s="47"/>
      <c r="L115" s="47"/>
      <c r="M115" s="47"/>
      <c r="N115" s="47"/>
      <c r="O115" s="47"/>
      <c r="P115" s="47"/>
      <c r="Q115" s="47"/>
      <c r="R115" s="47"/>
    </row>
    <row r="116" spans="1:18" ht="24.75" customHeight="1" hidden="1">
      <c r="A116" s="126"/>
      <c r="B116" s="124" t="s">
        <v>144</v>
      </c>
      <c r="C116" s="65"/>
      <c r="D116" s="65" t="s">
        <v>138</v>
      </c>
      <c r="E116" s="66"/>
      <c r="F116" s="66"/>
      <c r="G116" s="66"/>
      <c r="H116" s="66"/>
      <c r="I116" s="66"/>
      <c r="J116" s="125"/>
      <c r="K116" s="47"/>
      <c r="L116" s="47"/>
      <c r="M116" s="47"/>
      <c r="N116" s="47"/>
      <c r="O116" s="47"/>
      <c r="P116" s="47"/>
      <c r="Q116" s="47"/>
      <c r="R116" s="47"/>
    </row>
    <row r="117" spans="1:18" ht="24.75" customHeight="1" hidden="1">
      <c r="A117" s="126"/>
      <c r="B117" s="124" t="s">
        <v>145</v>
      </c>
      <c r="C117" s="65"/>
      <c r="D117" s="65" t="s">
        <v>138</v>
      </c>
      <c r="E117" s="66"/>
      <c r="F117" s="66"/>
      <c r="G117" s="66"/>
      <c r="H117" s="66"/>
      <c r="I117" s="66"/>
      <c r="J117" s="125"/>
      <c r="K117" s="47"/>
      <c r="L117" s="47"/>
      <c r="M117" s="47"/>
      <c r="N117" s="47"/>
      <c r="O117" s="47"/>
      <c r="P117" s="47"/>
      <c r="Q117" s="47"/>
      <c r="R117" s="47"/>
    </row>
    <row r="118" spans="1:18" ht="24.75" customHeight="1" hidden="1">
      <c r="A118" s="126"/>
      <c r="B118" s="124" t="s">
        <v>146</v>
      </c>
      <c r="C118" s="65"/>
      <c r="D118" s="65" t="s">
        <v>138</v>
      </c>
      <c r="E118" s="66"/>
      <c r="F118" s="66"/>
      <c r="G118" s="66"/>
      <c r="H118" s="66"/>
      <c r="I118" s="66"/>
      <c r="J118" s="125"/>
      <c r="K118" s="47"/>
      <c r="L118" s="47"/>
      <c r="M118" s="47"/>
      <c r="N118" s="47"/>
      <c r="O118" s="47"/>
      <c r="P118" s="47"/>
      <c r="Q118" s="47"/>
      <c r="R118" s="47"/>
    </row>
    <row r="119" spans="1:18" ht="24.75" customHeight="1" hidden="1">
      <c r="A119" s="126"/>
      <c r="B119" s="124" t="s">
        <v>147</v>
      </c>
      <c r="C119" s="65"/>
      <c r="D119" s="65" t="s">
        <v>138</v>
      </c>
      <c r="E119" s="66"/>
      <c r="F119" s="66"/>
      <c r="G119" s="66"/>
      <c r="H119" s="66"/>
      <c r="I119" s="66"/>
      <c r="J119" s="125"/>
      <c r="K119" s="47"/>
      <c r="L119" s="47"/>
      <c r="M119" s="47"/>
      <c r="N119" s="47"/>
      <c r="O119" s="47"/>
      <c r="P119" s="47"/>
      <c r="Q119" s="47"/>
      <c r="R119" s="47"/>
    </row>
    <row r="120" spans="1:18" ht="24.75" customHeight="1" hidden="1">
      <c r="A120" s="126"/>
      <c r="B120" s="124" t="s">
        <v>148</v>
      </c>
      <c r="C120" s="65"/>
      <c r="D120" s="65" t="s">
        <v>138</v>
      </c>
      <c r="E120" s="66"/>
      <c r="F120" s="66"/>
      <c r="G120" s="66"/>
      <c r="H120" s="66"/>
      <c r="I120" s="66"/>
      <c r="J120" s="125"/>
      <c r="K120" s="47"/>
      <c r="L120" s="47"/>
      <c r="M120" s="47"/>
      <c r="N120" s="47"/>
      <c r="O120" s="47"/>
      <c r="P120" s="47"/>
      <c r="Q120" s="47"/>
      <c r="R120" s="47"/>
    </row>
    <row r="121" spans="1:18" ht="24.75" customHeight="1" hidden="1">
      <c r="A121" s="126"/>
      <c r="B121" s="124" t="s">
        <v>149</v>
      </c>
      <c r="C121" s="65"/>
      <c r="D121" s="65" t="s">
        <v>138</v>
      </c>
      <c r="E121" s="66"/>
      <c r="F121" s="66"/>
      <c r="G121" s="66"/>
      <c r="H121" s="66"/>
      <c r="I121" s="66"/>
      <c r="J121" s="125"/>
      <c r="K121" s="47"/>
      <c r="L121" s="47"/>
      <c r="M121" s="47"/>
      <c r="N121" s="47"/>
      <c r="O121" s="47"/>
      <c r="P121" s="47"/>
      <c r="Q121" s="47"/>
      <c r="R121" s="47"/>
    </row>
    <row r="122" spans="1:18" ht="24.75" customHeight="1" hidden="1">
      <c r="A122" s="126"/>
      <c r="B122" s="124" t="s">
        <v>150</v>
      </c>
      <c r="C122" s="65"/>
      <c r="D122" s="65" t="s">
        <v>138</v>
      </c>
      <c r="E122" s="66"/>
      <c r="F122" s="66"/>
      <c r="G122" s="66"/>
      <c r="H122" s="66"/>
      <c r="I122" s="66"/>
      <c r="J122" s="125"/>
      <c r="K122" s="47"/>
      <c r="L122" s="47"/>
      <c r="M122" s="47"/>
      <c r="N122" s="47"/>
      <c r="O122" s="47"/>
      <c r="P122" s="47"/>
      <c r="Q122" s="47"/>
      <c r="R122" s="47"/>
    </row>
    <row r="123" spans="1:18" ht="24.75" customHeight="1" hidden="1">
      <c r="A123" s="126"/>
      <c r="B123" s="124" t="s">
        <v>151</v>
      </c>
      <c r="C123" s="65"/>
      <c r="D123" s="65" t="s">
        <v>152</v>
      </c>
      <c r="E123" s="66"/>
      <c r="F123" s="66"/>
      <c r="G123" s="66"/>
      <c r="H123" s="66"/>
      <c r="I123" s="66"/>
      <c r="J123" s="125"/>
      <c r="K123" s="47"/>
      <c r="L123" s="47"/>
      <c r="M123" s="47"/>
      <c r="N123" s="47"/>
      <c r="O123" s="47"/>
      <c r="P123" s="47"/>
      <c r="Q123" s="47"/>
      <c r="R123" s="47"/>
    </row>
    <row r="124" spans="1:18" ht="24.75" customHeight="1" hidden="1">
      <c r="A124" s="126"/>
      <c r="B124" s="124" t="s">
        <v>153</v>
      </c>
      <c r="C124" s="65"/>
      <c r="D124" s="65" t="s">
        <v>154</v>
      </c>
      <c r="E124" s="66"/>
      <c r="F124" s="66"/>
      <c r="G124" s="66"/>
      <c r="H124" s="66"/>
      <c r="I124" s="66"/>
      <c r="J124" s="125"/>
      <c r="K124" s="47"/>
      <c r="L124" s="47"/>
      <c r="M124" s="47"/>
      <c r="N124" s="47"/>
      <c r="O124" s="47"/>
      <c r="P124" s="47"/>
      <c r="Q124" s="47"/>
      <c r="R124" s="47"/>
    </row>
    <row r="125" spans="1:18" ht="24.75" customHeight="1" hidden="1">
      <c r="A125" s="126"/>
      <c r="B125" s="124" t="s">
        <v>155</v>
      </c>
      <c r="C125" s="65"/>
      <c r="D125" s="65" t="s">
        <v>156</v>
      </c>
      <c r="E125" s="66"/>
      <c r="F125" s="66"/>
      <c r="G125" s="66"/>
      <c r="H125" s="66"/>
      <c r="I125" s="66"/>
      <c r="J125" s="125"/>
      <c r="K125" s="47"/>
      <c r="L125" s="47"/>
      <c r="M125" s="47"/>
      <c r="N125" s="47"/>
      <c r="O125" s="47"/>
      <c r="P125" s="47"/>
      <c r="Q125" s="47"/>
      <c r="R125" s="47"/>
    </row>
    <row r="126" spans="1:18" ht="24.75" customHeight="1" hidden="1">
      <c r="A126" s="126"/>
      <c r="B126" s="124" t="s">
        <v>157</v>
      </c>
      <c r="C126" s="65"/>
      <c r="D126" s="65" t="s">
        <v>158</v>
      </c>
      <c r="E126" s="66"/>
      <c r="F126" s="66"/>
      <c r="G126" s="66"/>
      <c r="H126" s="66"/>
      <c r="I126" s="66"/>
      <c r="J126" s="125"/>
      <c r="K126" s="47"/>
      <c r="L126" s="47"/>
      <c r="M126" s="47"/>
      <c r="N126" s="47"/>
      <c r="O126" s="47"/>
      <c r="P126" s="47"/>
      <c r="Q126" s="47"/>
      <c r="R126" s="47"/>
    </row>
    <row r="127" spans="1:18" ht="24.75" customHeight="1" hidden="1">
      <c r="A127" s="126"/>
      <c r="B127" s="124" t="s">
        <v>159</v>
      </c>
      <c r="C127" s="65"/>
      <c r="D127" s="65" t="s">
        <v>138</v>
      </c>
      <c r="E127" s="66"/>
      <c r="F127" s="66"/>
      <c r="G127" s="66"/>
      <c r="H127" s="66"/>
      <c r="I127" s="66"/>
      <c r="J127" s="125"/>
      <c r="K127" s="47"/>
      <c r="L127" s="47"/>
      <c r="M127" s="47"/>
      <c r="N127" s="47"/>
      <c r="O127" s="47"/>
      <c r="P127" s="47"/>
      <c r="Q127" s="47"/>
      <c r="R127" s="47"/>
    </row>
    <row r="128" spans="1:18" ht="24.75" customHeight="1" hidden="1">
      <c r="A128" s="126"/>
      <c r="B128" s="124" t="s">
        <v>160</v>
      </c>
      <c r="C128" s="65"/>
      <c r="D128" s="65" t="s">
        <v>138</v>
      </c>
      <c r="E128" s="66"/>
      <c r="F128" s="66"/>
      <c r="G128" s="66"/>
      <c r="H128" s="66"/>
      <c r="I128" s="66"/>
      <c r="J128" s="125"/>
      <c r="K128" s="47"/>
      <c r="L128" s="47"/>
      <c r="M128" s="47"/>
      <c r="N128" s="47"/>
      <c r="O128" s="47"/>
      <c r="P128" s="47"/>
      <c r="Q128" s="47"/>
      <c r="R128" s="47"/>
    </row>
    <row r="129" spans="1:18" ht="24.75" customHeight="1" hidden="1">
      <c r="A129" s="126"/>
      <c r="B129" s="124" t="s">
        <v>161</v>
      </c>
      <c r="C129" s="65"/>
      <c r="D129" s="65"/>
      <c r="E129" s="66"/>
      <c r="F129" s="61"/>
      <c r="G129" s="61"/>
      <c r="H129" s="61"/>
      <c r="I129" s="66"/>
      <c r="J129" s="39"/>
      <c r="K129" s="47"/>
      <c r="L129" s="47">
        <v>15</v>
      </c>
      <c r="M129" s="47"/>
      <c r="N129" s="47"/>
      <c r="O129" s="47"/>
      <c r="P129" s="47"/>
      <c r="Q129" s="47"/>
      <c r="R129" s="47"/>
    </row>
    <row r="130" spans="1:18" ht="24.75" customHeight="1" hidden="1">
      <c r="A130" s="126"/>
      <c r="B130" s="124"/>
      <c r="C130" s="65"/>
      <c r="D130" s="65"/>
      <c r="E130" s="66"/>
      <c r="F130" s="61"/>
      <c r="G130" s="61"/>
      <c r="H130" s="61"/>
      <c r="I130" s="66"/>
      <c r="J130" s="39"/>
      <c r="K130" s="47"/>
      <c r="L130" s="47"/>
      <c r="M130" s="47"/>
      <c r="N130" s="47"/>
      <c r="O130" s="47"/>
      <c r="P130" s="47"/>
      <c r="Q130" s="47"/>
      <c r="R130" s="47"/>
    </row>
    <row r="131" spans="1:18" ht="24.75" customHeight="1" hidden="1">
      <c r="A131" s="126"/>
      <c r="B131" s="124"/>
      <c r="C131" s="65"/>
      <c r="D131" s="65"/>
      <c r="E131" s="66"/>
      <c r="F131" s="61"/>
      <c r="G131" s="61"/>
      <c r="H131" s="61"/>
      <c r="I131" s="66"/>
      <c r="J131" s="39"/>
      <c r="K131" s="47"/>
      <c r="L131" s="47"/>
      <c r="M131" s="47"/>
      <c r="N131" s="47"/>
      <c r="O131" s="47"/>
      <c r="P131" s="47"/>
      <c r="Q131" s="47"/>
      <c r="R131" s="47"/>
    </row>
    <row r="132" spans="1:18" ht="24.75" customHeight="1" hidden="1">
      <c r="A132" s="126"/>
      <c r="B132" s="124"/>
      <c r="C132" s="65"/>
      <c r="D132" s="65"/>
      <c r="E132" s="66"/>
      <c r="F132" s="61"/>
      <c r="G132" s="61"/>
      <c r="H132" s="61"/>
      <c r="I132" s="66"/>
      <c r="J132" s="39"/>
      <c r="K132" s="47"/>
      <c r="L132" s="47"/>
      <c r="M132" s="47"/>
      <c r="N132" s="47"/>
      <c r="O132" s="47"/>
      <c r="P132" s="47"/>
      <c r="Q132" s="47"/>
      <c r="R132" s="47"/>
    </row>
    <row r="133" spans="1:18" ht="24.75" customHeight="1" hidden="1">
      <c r="A133" s="126"/>
      <c r="B133" s="124"/>
      <c r="C133" s="65"/>
      <c r="D133" s="65"/>
      <c r="E133" s="66"/>
      <c r="F133" s="66"/>
      <c r="G133" s="66"/>
      <c r="H133" s="66"/>
      <c r="I133" s="66"/>
      <c r="J133" s="39"/>
      <c r="K133" s="47"/>
      <c r="L133" s="47"/>
      <c r="M133" s="47"/>
      <c r="N133" s="47"/>
      <c r="O133" s="47"/>
      <c r="P133" s="47"/>
      <c r="Q133" s="47"/>
      <c r="R133" s="47"/>
    </row>
    <row r="134" spans="1:18" ht="24.75" customHeight="1" hidden="1">
      <c r="A134" s="126"/>
      <c r="B134" s="124"/>
      <c r="C134" s="65"/>
      <c r="D134" s="65"/>
      <c r="E134" s="66"/>
      <c r="F134" s="66"/>
      <c r="G134" s="66"/>
      <c r="H134" s="66"/>
      <c r="I134" s="66"/>
      <c r="J134" s="39"/>
      <c r="K134" s="47"/>
      <c r="L134" s="47"/>
      <c r="M134" s="47"/>
      <c r="N134" s="47"/>
      <c r="O134" s="47"/>
      <c r="P134" s="47"/>
      <c r="Q134" s="47"/>
      <c r="R134" s="47"/>
    </row>
    <row r="135" spans="1:18" ht="24.75" customHeight="1" hidden="1">
      <c r="A135" s="126"/>
      <c r="B135" s="128" t="s">
        <v>162</v>
      </c>
      <c r="C135" s="65"/>
      <c r="D135" s="65"/>
      <c r="E135" s="66"/>
      <c r="F135" s="66"/>
      <c r="G135" s="66"/>
      <c r="H135" s="66"/>
      <c r="I135" s="66"/>
      <c r="J135" s="39"/>
      <c r="K135" s="42">
        <f aca="true" t="shared" si="19" ref="K135:R135">K136+K137+K138+K139+K140</f>
        <v>0</v>
      </c>
      <c r="L135" s="42">
        <f t="shared" si="19"/>
        <v>0</v>
      </c>
      <c r="M135" s="42">
        <f t="shared" si="19"/>
        <v>0</v>
      </c>
      <c r="N135" s="42">
        <f t="shared" si="19"/>
        <v>0</v>
      </c>
      <c r="O135" s="42">
        <f t="shared" si="19"/>
        <v>0</v>
      </c>
      <c r="P135" s="42">
        <f t="shared" si="19"/>
        <v>0</v>
      </c>
      <c r="Q135" s="42">
        <f t="shared" si="19"/>
        <v>0</v>
      </c>
      <c r="R135" s="42">
        <f t="shared" si="19"/>
        <v>0</v>
      </c>
    </row>
    <row r="136" spans="1:18" ht="24.75" customHeight="1" hidden="1">
      <c r="A136" s="126"/>
      <c r="B136" s="124"/>
      <c r="C136" s="65"/>
      <c r="D136" s="65"/>
      <c r="E136" s="66"/>
      <c r="F136" s="66"/>
      <c r="G136" s="66"/>
      <c r="H136" s="66"/>
      <c r="I136" s="66"/>
      <c r="J136" s="39"/>
      <c r="K136" s="47"/>
      <c r="L136" s="47"/>
      <c r="M136" s="47"/>
      <c r="N136" s="47"/>
      <c r="O136" s="47"/>
      <c r="P136" s="127"/>
      <c r="Q136" s="47"/>
      <c r="R136" s="47"/>
    </row>
    <row r="137" spans="1:18" ht="24.75" customHeight="1" hidden="1">
      <c r="A137" s="126"/>
      <c r="B137" s="124"/>
      <c r="C137" s="65"/>
      <c r="D137" s="65"/>
      <c r="E137" s="66"/>
      <c r="F137" s="66"/>
      <c r="G137" s="66"/>
      <c r="H137" s="66"/>
      <c r="I137" s="66"/>
      <c r="J137" s="39"/>
      <c r="K137" s="47"/>
      <c r="L137" s="47"/>
      <c r="M137" s="47"/>
      <c r="N137" s="47"/>
      <c r="O137" s="47"/>
      <c r="P137" s="127"/>
      <c r="Q137" s="47"/>
      <c r="R137" s="47"/>
    </row>
    <row r="138" spans="1:18" ht="24.75" customHeight="1" hidden="1">
      <c r="A138" s="126"/>
      <c r="B138" s="124"/>
      <c r="C138" s="65"/>
      <c r="D138" s="65"/>
      <c r="E138" s="66"/>
      <c r="F138" s="66"/>
      <c r="G138" s="66"/>
      <c r="H138" s="66"/>
      <c r="I138" s="66"/>
      <c r="J138" s="39"/>
      <c r="K138" s="47"/>
      <c r="L138" s="47"/>
      <c r="M138" s="47"/>
      <c r="N138" s="47"/>
      <c r="O138" s="47"/>
      <c r="P138" s="127"/>
      <c r="Q138" s="47"/>
      <c r="R138" s="47"/>
    </row>
    <row r="139" spans="1:18" ht="24.75" customHeight="1" hidden="1">
      <c r="A139" s="126"/>
      <c r="B139" s="124"/>
      <c r="C139" s="65"/>
      <c r="D139" s="65"/>
      <c r="E139" s="66"/>
      <c r="F139" s="66"/>
      <c r="G139" s="66"/>
      <c r="H139" s="66"/>
      <c r="I139" s="66"/>
      <c r="J139" s="39"/>
      <c r="K139" s="47"/>
      <c r="L139" s="47"/>
      <c r="M139" s="47"/>
      <c r="N139" s="47"/>
      <c r="O139" s="47"/>
      <c r="P139" s="127"/>
      <c r="Q139" s="47"/>
      <c r="R139" s="47"/>
    </row>
    <row r="140" spans="1:18" ht="24.75" customHeight="1" hidden="1">
      <c r="A140" s="126"/>
      <c r="B140" s="124"/>
      <c r="C140" s="65"/>
      <c r="D140" s="65"/>
      <c r="E140" s="66"/>
      <c r="F140" s="66"/>
      <c r="G140" s="66"/>
      <c r="H140" s="66"/>
      <c r="I140" s="66"/>
      <c r="J140" s="39"/>
      <c r="K140" s="47"/>
      <c r="L140" s="47"/>
      <c r="M140" s="47"/>
      <c r="N140" s="47"/>
      <c r="O140" s="47"/>
      <c r="P140" s="127"/>
      <c r="Q140" s="47"/>
      <c r="R140" s="47"/>
    </row>
    <row r="141" spans="1:31" s="152" customFormat="1" ht="24.75" customHeight="1" hidden="1">
      <c r="A141" s="129">
        <v>2</v>
      </c>
      <c r="B141" s="119" t="s">
        <v>163</v>
      </c>
      <c r="C141" s="81">
        <v>340</v>
      </c>
      <c r="D141" s="130"/>
      <c r="E141" s="82"/>
      <c r="F141" s="82"/>
      <c r="G141" s="82"/>
      <c r="H141" s="82"/>
      <c r="I141" s="82"/>
      <c r="J141" s="74"/>
      <c r="K141" s="40">
        <f aca="true" t="shared" si="20" ref="K141:R141">K142+K155+K178+K179</f>
        <v>0</v>
      </c>
      <c r="L141" s="40">
        <f t="shared" si="20"/>
        <v>0</v>
      </c>
      <c r="M141" s="40">
        <f t="shared" si="20"/>
        <v>5</v>
      </c>
      <c r="N141" s="40">
        <f t="shared" si="20"/>
        <v>0</v>
      </c>
      <c r="O141" s="40">
        <f t="shared" si="20"/>
        <v>0</v>
      </c>
      <c r="P141" s="40">
        <f t="shared" si="20"/>
        <v>3</v>
      </c>
      <c r="Q141" s="40">
        <f t="shared" si="20"/>
        <v>0</v>
      </c>
      <c r="R141" s="40">
        <f t="shared" si="20"/>
        <v>0</v>
      </c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</row>
    <row r="142" spans="1:18" ht="24.75" customHeight="1" hidden="1">
      <c r="A142" s="131" t="s">
        <v>164</v>
      </c>
      <c r="B142" s="132" t="s">
        <v>165</v>
      </c>
      <c r="C142" s="133"/>
      <c r="D142" s="65"/>
      <c r="E142" s="134"/>
      <c r="F142" s="134"/>
      <c r="G142" s="134"/>
      <c r="H142" s="134"/>
      <c r="I142" s="134"/>
      <c r="J142" s="39"/>
      <c r="K142" s="135">
        <f aca="true" t="shared" si="21" ref="K142:R142">K143+K144+K145+K146+K147+K148+K149+K150+K151+K152+K153+K154</f>
        <v>0</v>
      </c>
      <c r="L142" s="135">
        <f t="shared" si="21"/>
        <v>0</v>
      </c>
      <c r="M142" s="135">
        <f t="shared" si="21"/>
        <v>5</v>
      </c>
      <c r="N142" s="135">
        <f t="shared" si="21"/>
        <v>0</v>
      </c>
      <c r="O142" s="135">
        <f t="shared" si="21"/>
        <v>0</v>
      </c>
      <c r="P142" s="135">
        <f t="shared" si="21"/>
        <v>3</v>
      </c>
      <c r="Q142" s="135">
        <f t="shared" si="21"/>
        <v>0</v>
      </c>
      <c r="R142" s="135">
        <f t="shared" si="21"/>
        <v>0</v>
      </c>
    </row>
    <row r="143" spans="1:18" ht="24.75" customHeight="1" hidden="1">
      <c r="A143" s="131"/>
      <c r="B143" s="124" t="s">
        <v>166</v>
      </c>
      <c r="C143" s="136"/>
      <c r="D143" s="124" t="s">
        <v>127</v>
      </c>
      <c r="E143" s="137"/>
      <c r="F143" s="138"/>
      <c r="G143" s="138"/>
      <c r="H143" s="138"/>
      <c r="I143" s="139"/>
      <c r="J143" s="39"/>
      <c r="K143" s="47"/>
      <c r="L143" s="47"/>
      <c r="M143" s="47"/>
      <c r="N143" s="47"/>
      <c r="O143" s="47"/>
      <c r="P143" s="140"/>
      <c r="Q143" s="47"/>
      <c r="R143" s="139"/>
    </row>
    <row r="144" spans="1:18" ht="24.75" customHeight="1" hidden="1">
      <c r="A144" s="131"/>
      <c r="B144" s="124" t="s">
        <v>167</v>
      </c>
      <c r="C144" s="136"/>
      <c r="D144" s="124" t="s">
        <v>127</v>
      </c>
      <c r="E144" s="137"/>
      <c r="F144" s="138"/>
      <c r="G144" s="138"/>
      <c r="H144" s="138"/>
      <c r="I144" s="139"/>
      <c r="J144" s="39"/>
      <c r="K144" s="47"/>
      <c r="L144" s="47"/>
      <c r="M144" s="47"/>
      <c r="N144" s="47"/>
      <c r="O144" s="47"/>
      <c r="P144" s="140"/>
      <c r="Q144" s="47"/>
      <c r="R144" s="139"/>
    </row>
    <row r="145" spans="1:18" ht="24.75" customHeight="1" hidden="1">
      <c r="A145" s="131"/>
      <c r="B145" s="124" t="s">
        <v>168</v>
      </c>
      <c r="C145" s="136"/>
      <c r="D145" s="124" t="s">
        <v>127</v>
      </c>
      <c r="E145" s="137"/>
      <c r="F145" s="138"/>
      <c r="G145" s="138"/>
      <c r="H145" s="138"/>
      <c r="I145" s="139"/>
      <c r="J145" s="39"/>
      <c r="K145" s="47"/>
      <c r="L145" s="47"/>
      <c r="M145" s="47"/>
      <c r="N145" s="47"/>
      <c r="O145" s="47"/>
      <c r="P145" s="140"/>
      <c r="Q145" s="47"/>
      <c r="R145" s="139"/>
    </row>
    <row r="146" spans="1:18" ht="24.75" customHeight="1" hidden="1">
      <c r="A146" s="131"/>
      <c r="B146" s="124" t="s">
        <v>169</v>
      </c>
      <c r="C146" s="136"/>
      <c r="D146" s="124" t="s">
        <v>170</v>
      </c>
      <c r="E146" s="137"/>
      <c r="F146" s="141"/>
      <c r="G146" s="141"/>
      <c r="H146" s="141"/>
      <c r="I146" s="139"/>
      <c r="J146" s="39"/>
      <c r="K146" s="47"/>
      <c r="L146" s="47"/>
      <c r="M146" s="47"/>
      <c r="N146" s="47"/>
      <c r="O146" s="47"/>
      <c r="P146" s="140"/>
      <c r="Q146" s="47"/>
      <c r="R146" s="139"/>
    </row>
    <row r="147" spans="1:18" ht="24.75" customHeight="1" hidden="1">
      <c r="A147" s="131"/>
      <c r="B147" s="124" t="s">
        <v>171</v>
      </c>
      <c r="C147" s="136"/>
      <c r="D147" s="124" t="s">
        <v>172</v>
      </c>
      <c r="E147" s="137"/>
      <c r="F147" s="141"/>
      <c r="G147" s="141"/>
      <c r="H147" s="141"/>
      <c r="I147" s="139"/>
      <c r="J147" s="39"/>
      <c r="K147" s="47"/>
      <c r="L147" s="47"/>
      <c r="M147" s="47"/>
      <c r="N147" s="47"/>
      <c r="O147" s="47"/>
      <c r="P147" s="140"/>
      <c r="Q147" s="47"/>
      <c r="R147" s="139"/>
    </row>
    <row r="148" spans="1:18" ht="24.75" customHeight="1" hidden="1">
      <c r="A148" s="131"/>
      <c r="B148" s="124" t="s">
        <v>173</v>
      </c>
      <c r="C148" s="136"/>
      <c r="D148" s="124" t="s">
        <v>127</v>
      </c>
      <c r="E148" s="137"/>
      <c r="F148" s="141"/>
      <c r="G148" s="141"/>
      <c r="H148" s="141"/>
      <c r="I148" s="139"/>
      <c r="J148" s="39"/>
      <c r="K148" s="47"/>
      <c r="L148" s="47"/>
      <c r="M148" s="47"/>
      <c r="N148" s="47"/>
      <c r="O148" s="47"/>
      <c r="P148" s="140"/>
      <c r="Q148" s="47"/>
      <c r="R148" s="139"/>
    </row>
    <row r="149" spans="1:18" ht="24.75" customHeight="1" hidden="1">
      <c r="A149" s="131"/>
      <c r="B149" s="124" t="s">
        <v>174</v>
      </c>
      <c r="C149" s="136"/>
      <c r="D149" s="124" t="s">
        <v>175</v>
      </c>
      <c r="E149" s="137"/>
      <c r="F149" s="141"/>
      <c r="G149" s="141"/>
      <c r="H149" s="141"/>
      <c r="I149" s="139"/>
      <c r="J149" s="39"/>
      <c r="K149" s="47"/>
      <c r="L149" s="47"/>
      <c r="M149" s="47"/>
      <c r="N149" s="47"/>
      <c r="O149" s="47"/>
      <c r="P149" s="140"/>
      <c r="Q149" s="47"/>
      <c r="R149" s="139"/>
    </row>
    <row r="150" spans="1:18" ht="24.75" customHeight="1" hidden="1">
      <c r="A150" s="131"/>
      <c r="B150" s="124" t="s">
        <v>176</v>
      </c>
      <c r="C150" s="136"/>
      <c r="D150" s="124" t="s">
        <v>127</v>
      </c>
      <c r="E150" s="137"/>
      <c r="F150" s="141"/>
      <c r="G150" s="141"/>
      <c r="H150" s="141"/>
      <c r="I150" s="139"/>
      <c r="J150" s="39"/>
      <c r="K150" s="47"/>
      <c r="L150" s="47"/>
      <c r="M150" s="47"/>
      <c r="N150" s="47"/>
      <c r="O150" s="47"/>
      <c r="P150" s="140"/>
      <c r="Q150" s="47"/>
      <c r="R150" s="139"/>
    </row>
    <row r="151" spans="1:18" ht="24.75" customHeight="1" hidden="1">
      <c r="A151" s="131"/>
      <c r="B151" s="124" t="s">
        <v>177</v>
      </c>
      <c r="C151" s="136"/>
      <c r="D151" s="124" t="s">
        <v>127</v>
      </c>
      <c r="E151" s="137"/>
      <c r="F151" s="141"/>
      <c r="G151" s="141"/>
      <c r="H151" s="141"/>
      <c r="I151" s="139"/>
      <c r="J151" s="39"/>
      <c r="K151" s="47"/>
      <c r="L151" s="47"/>
      <c r="M151" s="47"/>
      <c r="N151" s="47"/>
      <c r="O151" s="47"/>
      <c r="P151" s="140"/>
      <c r="Q151" s="47"/>
      <c r="R151" s="139"/>
    </row>
    <row r="152" spans="1:18" ht="24.75" customHeight="1" hidden="1">
      <c r="A152" s="131"/>
      <c r="B152" s="124" t="s">
        <v>178</v>
      </c>
      <c r="C152" s="136"/>
      <c r="D152" s="124" t="s">
        <v>127</v>
      </c>
      <c r="E152" s="137"/>
      <c r="F152" s="141"/>
      <c r="G152" s="141"/>
      <c r="H152" s="141"/>
      <c r="I152" s="139"/>
      <c r="J152" s="39"/>
      <c r="K152" s="47"/>
      <c r="L152" s="47"/>
      <c r="M152" s="47"/>
      <c r="N152" s="47"/>
      <c r="O152" s="47"/>
      <c r="P152" s="140"/>
      <c r="Q152" s="47"/>
      <c r="R152" s="139"/>
    </row>
    <row r="153" spans="1:18" ht="24.75" customHeight="1" hidden="1">
      <c r="A153" s="131"/>
      <c r="B153" s="124" t="s">
        <v>179</v>
      </c>
      <c r="C153" s="136"/>
      <c r="D153" s="124" t="s">
        <v>127</v>
      </c>
      <c r="E153" s="142"/>
      <c r="F153" s="141"/>
      <c r="G153" s="141"/>
      <c r="H153" s="141"/>
      <c r="I153" s="139"/>
      <c r="J153" s="39"/>
      <c r="K153" s="47"/>
      <c r="L153" s="47"/>
      <c r="M153" s="47"/>
      <c r="N153" s="47"/>
      <c r="O153" s="47"/>
      <c r="P153" s="140"/>
      <c r="Q153" s="47"/>
      <c r="R153" s="139"/>
    </row>
    <row r="154" spans="1:18" ht="24.75" customHeight="1" hidden="1">
      <c r="A154" s="131"/>
      <c r="B154" s="124" t="s">
        <v>180</v>
      </c>
      <c r="C154" s="136"/>
      <c r="D154" s="124" t="s">
        <v>127</v>
      </c>
      <c r="E154" s="142"/>
      <c r="F154" s="141"/>
      <c r="G154" s="141"/>
      <c r="H154" s="141"/>
      <c r="I154" s="139"/>
      <c r="J154" s="39"/>
      <c r="K154" s="47"/>
      <c r="L154" s="47"/>
      <c r="M154" s="47">
        <v>5</v>
      </c>
      <c r="N154" s="47"/>
      <c r="O154" s="47"/>
      <c r="P154" s="140">
        <v>3</v>
      </c>
      <c r="Q154" s="47"/>
      <c r="R154" s="139"/>
    </row>
    <row r="155" spans="1:18" ht="24.75" customHeight="1" hidden="1">
      <c r="A155" s="131" t="s">
        <v>181</v>
      </c>
      <c r="B155" s="132" t="s">
        <v>182</v>
      </c>
      <c r="C155" s="133"/>
      <c r="D155" s="65"/>
      <c r="E155" s="134"/>
      <c r="F155" s="134"/>
      <c r="G155" s="134"/>
      <c r="H155" s="134"/>
      <c r="I155" s="134"/>
      <c r="J155" s="39"/>
      <c r="K155" s="42">
        <f aca="true" t="shared" si="22" ref="K155:R155">K156+K157+K158+K159+K160+K161+K162+K163+K164+K165+K166+K167+K168+K169+K170+K171+K172+K173+K174+K175+K176+K177</f>
        <v>0</v>
      </c>
      <c r="L155" s="42">
        <f t="shared" si="22"/>
        <v>0</v>
      </c>
      <c r="M155" s="42">
        <f t="shared" si="22"/>
        <v>0</v>
      </c>
      <c r="N155" s="42">
        <f t="shared" si="22"/>
        <v>0</v>
      </c>
      <c r="O155" s="42">
        <f t="shared" si="22"/>
        <v>0</v>
      </c>
      <c r="P155" s="42">
        <f t="shared" si="22"/>
        <v>0</v>
      </c>
      <c r="Q155" s="42">
        <f t="shared" si="22"/>
        <v>0</v>
      </c>
      <c r="R155" s="42">
        <f t="shared" si="22"/>
        <v>0</v>
      </c>
    </row>
    <row r="156" spans="1:18" ht="24.75" customHeight="1" hidden="1">
      <c r="A156" s="131"/>
      <c r="B156" s="143" t="s">
        <v>183</v>
      </c>
      <c r="C156" s="133"/>
      <c r="D156" s="65" t="s">
        <v>127</v>
      </c>
      <c r="E156" s="134"/>
      <c r="F156" s="134"/>
      <c r="G156" s="134"/>
      <c r="H156" s="134"/>
      <c r="I156" s="134"/>
      <c r="J156" s="39"/>
      <c r="K156" s="47"/>
      <c r="L156" s="47"/>
      <c r="M156" s="47"/>
      <c r="N156" s="47"/>
      <c r="O156" s="47"/>
      <c r="P156" s="47"/>
      <c r="Q156" s="47"/>
      <c r="R156" s="139"/>
    </row>
    <row r="157" spans="1:18" ht="24.75" customHeight="1" hidden="1">
      <c r="A157" s="131"/>
      <c r="B157" s="143" t="s">
        <v>180</v>
      </c>
      <c r="C157" s="133"/>
      <c r="D157" s="124" t="s">
        <v>170</v>
      </c>
      <c r="E157" s="134"/>
      <c r="F157" s="134"/>
      <c r="G157" s="134"/>
      <c r="H157" s="134"/>
      <c r="I157" s="134"/>
      <c r="J157" s="39"/>
      <c r="K157" s="47"/>
      <c r="L157" s="47"/>
      <c r="M157" s="47"/>
      <c r="N157" s="47"/>
      <c r="O157" s="47"/>
      <c r="P157" s="47"/>
      <c r="Q157" s="47"/>
      <c r="R157" s="139"/>
    </row>
    <row r="158" spans="1:18" ht="24.75" customHeight="1" hidden="1">
      <c r="A158" s="131"/>
      <c r="B158" s="143" t="s">
        <v>184</v>
      </c>
      <c r="C158" s="133"/>
      <c r="D158" s="65" t="s">
        <v>127</v>
      </c>
      <c r="E158" s="134"/>
      <c r="F158" s="134"/>
      <c r="G158" s="134"/>
      <c r="H158" s="134"/>
      <c r="I158" s="134"/>
      <c r="J158" s="39"/>
      <c r="K158" s="47"/>
      <c r="L158" s="47"/>
      <c r="M158" s="47"/>
      <c r="N158" s="47"/>
      <c r="O158" s="47"/>
      <c r="P158" s="47"/>
      <c r="Q158" s="47"/>
      <c r="R158" s="139"/>
    </row>
    <row r="159" spans="1:18" ht="24.75" customHeight="1" hidden="1">
      <c r="A159" s="131"/>
      <c r="B159" s="143" t="s">
        <v>185</v>
      </c>
      <c r="C159" s="133"/>
      <c r="D159" s="65" t="s">
        <v>127</v>
      </c>
      <c r="E159" s="134"/>
      <c r="F159" s="134"/>
      <c r="G159" s="134"/>
      <c r="H159" s="134"/>
      <c r="I159" s="134"/>
      <c r="J159" s="39"/>
      <c r="K159" s="47"/>
      <c r="L159" s="47"/>
      <c r="M159" s="47"/>
      <c r="N159" s="47"/>
      <c r="O159" s="47"/>
      <c r="P159" s="47"/>
      <c r="Q159" s="47"/>
      <c r="R159" s="139"/>
    </row>
    <row r="160" spans="1:18" ht="24.75" customHeight="1" hidden="1">
      <c r="A160" s="131"/>
      <c r="B160" s="143" t="s">
        <v>186</v>
      </c>
      <c r="C160" s="133"/>
      <c r="D160" s="65" t="s">
        <v>127</v>
      </c>
      <c r="E160" s="134"/>
      <c r="F160" s="134"/>
      <c r="G160" s="134"/>
      <c r="H160" s="134"/>
      <c r="I160" s="134"/>
      <c r="J160" s="39"/>
      <c r="K160" s="47"/>
      <c r="L160" s="47"/>
      <c r="M160" s="47"/>
      <c r="N160" s="47"/>
      <c r="O160" s="47"/>
      <c r="P160" s="47"/>
      <c r="Q160" s="47"/>
      <c r="R160" s="139"/>
    </row>
    <row r="161" spans="1:18" ht="24.75" customHeight="1" hidden="1">
      <c r="A161" s="131"/>
      <c r="B161" s="143" t="s">
        <v>187</v>
      </c>
      <c r="C161" s="133"/>
      <c r="D161" s="65" t="s">
        <v>127</v>
      </c>
      <c r="E161" s="134"/>
      <c r="F161" s="134"/>
      <c r="G161" s="134"/>
      <c r="H161" s="134"/>
      <c r="I161" s="134"/>
      <c r="J161" s="39"/>
      <c r="K161" s="47"/>
      <c r="L161" s="47"/>
      <c r="M161" s="47"/>
      <c r="N161" s="47"/>
      <c r="O161" s="47"/>
      <c r="P161" s="47"/>
      <c r="Q161" s="47"/>
      <c r="R161" s="139"/>
    </row>
    <row r="162" spans="1:18" ht="24.75" customHeight="1" hidden="1">
      <c r="A162" s="131"/>
      <c r="B162" s="143" t="s">
        <v>188</v>
      </c>
      <c r="C162" s="133"/>
      <c r="D162" s="65" t="s">
        <v>127</v>
      </c>
      <c r="E162" s="134"/>
      <c r="F162" s="134"/>
      <c r="G162" s="134"/>
      <c r="H162" s="134"/>
      <c r="I162" s="134"/>
      <c r="J162" s="39"/>
      <c r="K162" s="47"/>
      <c r="L162" s="47"/>
      <c r="M162" s="47"/>
      <c r="N162" s="47"/>
      <c r="O162" s="47"/>
      <c r="P162" s="47"/>
      <c r="Q162" s="47"/>
      <c r="R162" s="139"/>
    </row>
    <row r="163" spans="1:18" ht="24.75" customHeight="1" hidden="1">
      <c r="A163" s="131"/>
      <c r="B163" s="143" t="s">
        <v>189</v>
      </c>
      <c r="C163" s="133"/>
      <c r="D163" s="65" t="s">
        <v>127</v>
      </c>
      <c r="E163" s="134"/>
      <c r="F163" s="134"/>
      <c r="G163" s="134"/>
      <c r="H163" s="134"/>
      <c r="I163" s="134"/>
      <c r="J163" s="39"/>
      <c r="K163" s="47"/>
      <c r="L163" s="47"/>
      <c r="M163" s="47"/>
      <c r="N163" s="47"/>
      <c r="O163" s="47"/>
      <c r="P163" s="47"/>
      <c r="Q163" s="47"/>
      <c r="R163" s="139"/>
    </row>
    <row r="164" spans="1:18" ht="24.75" customHeight="1" hidden="1">
      <c r="A164" s="131"/>
      <c r="B164" s="143" t="s">
        <v>190</v>
      </c>
      <c r="C164" s="133"/>
      <c r="D164" s="65" t="s">
        <v>127</v>
      </c>
      <c r="E164" s="134"/>
      <c r="F164" s="134"/>
      <c r="G164" s="134"/>
      <c r="H164" s="134"/>
      <c r="I164" s="134"/>
      <c r="J164" s="39"/>
      <c r="K164" s="47"/>
      <c r="L164" s="47"/>
      <c r="M164" s="47"/>
      <c r="N164" s="47"/>
      <c r="O164" s="47"/>
      <c r="P164" s="47"/>
      <c r="Q164" s="47"/>
      <c r="R164" s="139"/>
    </row>
    <row r="165" spans="1:18" ht="24.75" customHeight="1" hidden="1">
      <c r="A165" s="131"/>
      <c r="B165" s="24" t="s">
        <v>191</v>
      </c>
      <c r="C165" s="133"/>
      <c r="D165" s="65" t="s">
        <v>127</v>
      </c>
      <c r="E165" s="134"/>
      <c r="F165" s="134"/>
      <c r="G165" s="134"/>
      <c r="H165" s="134"/>
      <c r="I165" s="134"/>
      <c r="J165" s="39"/>
      <c r="K165" s="47"/>
      <c r="L165" s="47"/>
      <c r="M165" s="47"/>
      <c r="N165" s="47"/>
      <c r="O165" s="47"/>
      <c r="P165" s="47"/>
      <c r="Q165" s="47"/>
      <c r="R165" s="139"/>
    </row>
    <row r="166" spans="1:18" ht="24.75" customHeight="1" hidden="1">
      <c r="A166" s="131"/>
      <c r="B166" s="143" t="s">
        <v>192</v>
      </c>
      <c r="C166" s="133"/>
      <c r="D166" s="65" t="s">
        <v>127</v>
      </c>
      <c r="E166" s="134"/>
      <c r="F166" s="134"/>
      <c r="G166" s="134"/>
      <c r="H166" s="134"/>
      <c r="I166" s="134"/>
      <c r="J166" s="39"/>
      <c r="K166" s="47"/>
      <c r="L166" s="47"/>
      <c r="M166" s="47"/>
      <c r="N166" s="47"/>
      <c r="O166" s="47"/>
      <c r="P166" s="47"/>
      <c r="Q166" s="47"/>
      <c r="R166" s="139"/>
    </row>
    <row r="167" spans="1:18" ht="24.75" customHeight="1" hidden="1">
      <c r="A167" s="131"/>
      <c r="B167" s="143" t="s">
        <v>193</v>
      </c>
      <c r="C167" s="133"/>
      <c r="D167" s="65" t="s">
        <v>127</v>
      </c>
      <c r="E167" s="134"/>
      <c r="F167" s="134"/>
      <c r="G167" s="134"/>
      <c r="H167" s="134"/>
      <c r="I167" s="134"/>
      <c r="J167" s="39"/>
      <c r="K167" s="47"/>
      <c r="L167" s="47"/>
      <c r="M167" s="47"/>
      <c r="N167" s="47"/>
      <c r="O167" s="47"/>
      <c r="P167" s="47"/>
      <c r="Q167" s="47"/>
      <c r="R167" s="139"/>
    </row>
    <row r="168" spans="1:18" ht="24.75" customHeight="1" hidden="1">
      <c r="A168" s="131"/>
      <c r="B168" s="143" t="s">
        <v>194</v>
      </c>
      <c r="C168" s="133"/>
      <c r="D168" s="65" t="s">
        <v>127</v>
      </c>
      <c r="E168" s="134"/>
      <c r="F168" s="134"/>
      <c r="G168" s="134"/>
      <c r="H168" s="134"/>
      <c r="I168" s="134"/>
      <c r="J168" s="39"/>
      <c r="K168" s="47"/>
      <c r="L168" s="47"/>
      <c r="M168" s="47"/>
      <c r="N168" s="47"/>
      <c r="O168" s="47"/>
      <c r="P168" s="47"/>
      <c r="Q168" s="47"/>
      <c r="R168" s="139"/>
    </row>
    <row r="169" spans="1:18" ht="24.75" customHeight="1" hidden="1">
      <c r="A169" s="131"/>
      <c r="B169" s="143" t="s">
        <v>195</v>
      </c>
      <c r="C169" s="133"/>
      <c r="D169" s="65" t="s">
        <v>127</v>
      </c>
      <c r="E169" s="134"/>
      <c r="F169" s="134"/>
      <c r="G169" s="134"/>
      <c r="H169" s="134"/>
      <c r="I169" s="134"/>
      <c r="J169" s="39"/>
      <c r="K169" s="47"/>
      <c r="L169" s="47"/>
      <c r="M169" s="47"/>
      <c r="N169" s="47"/>
      <c r="O169" s="47"/>
      <c r="P169" s="47"/>
      <c r="Q169" s="47"/>
      <c r="R169" s="139"/>
    </row>
    <row r="170" spans="1:18" ht="24.75" customHeight="1" hidden="1">
      <c r="A170" s="131"/>
      <c r="B170" s="143" t="s">
        <v>196</v>
      </c>
      <c r="C170" s="133"/>
      <c r="D170" s="65" t="s">
        <v>127</v>
      </c>
      <c r="E170" s="134"/>
      <c r="F170" s="134"/>
      <c r="G170" s="134"/>
      <c r="H170" s="134"/>
      <c r="I170" s="134"/>
      <c r="J170" s="39"/>
      <c r="K170" s="47"/>
      <c r="L170" s="47"/>
      <c r="M170" s="47"/>
      <c r="N170" s="47"/>
      <c r="O170" s="47"/>
      <c r="P170" s="47"/>
      <c r="Q170" s="47"/>
      <c r="R170" s="139"/>
    </row>
    <row r="171" spans="1:18" ht="24.75" customHeight="1" hidden="1">
      <c r="A171" s="131"/>
      <c r="B171" s="143" t="s">
        <v>197</v>
      </c>
      <c r="C171" s="133"/>
      <c r="D171" s="65" t="s">
        <v>127</v>
      </c>
      <c r="E171" s="134"/>
      <c r="F171" s="134"/>
      <c r="G171" s="134"/>
      <c r="H171" s="134"/>
      <c r="I171" s="134"/>
      <c r="J171" s="39"/>
      <c r="K171" s="47"/>
      <c r="L171" s="47"/>
      <c r="M171" s="47"/>
      <c r="N171" s="47"/>
      <c r="O171" s="47"/>
      <c r="P171" s="47"/>
      <c r="Q171" s="47"/>
      <c r="R171" s="139"/>
    </row>
    <row r="172" spans="1:18" ht="24.75" customHeight="1" hidden="1">
      <c r="A172" s="131"/>
      <c r="B172" s="143" t="s">
        <v>198</v>
      </c>
      <c r="C172" s="133"/>
      <c r="D172" s="65" t="s">
        <v>127</v>
      </c>
      <c r="E172" s="134"/>
      <c r="F172" s="134"/>
      <c r="G172" s="134"/>
      <c r="H172" s="134"/>
      <c r="I172" s="134"/>
      <c r="J172" s="39"/>
      <c r="K172" s="47"/>
      <c r="L172" s="47"/>
      <c r="M172" s="47"/>
      <c r="N172" s="47"/>
      <c r="O172" s="47"/>
      <c r="P172" s="47"/>
      <c r="Q172" s="47"/>
      <c r="R172" s="139"/>
    </row>
    <row r="173" spans="1:18" ht="24.75" customHeight="1" hidden="1">
      <c r="A173" s="131"/>
      <c r="B173" s="143" t="s">
        <v>199</v>
      </c>
      <c r="C173" s="133"/>
      <c r="D173" s="65" t="s">
        <v>127</v>
      </c>
      <c r="E173" s="134"/>
      <c r="F173" s="134"/>
      <c r="G173" s="134"/>
      <c r="H173" s="134"/>
      <c r="I173" s="134"/>
      <c r="J173" s="39"/>
      <c r="K173" s="47"/>
      <c r="L173" s="47"/>
      <c r="M173" s="47"/>
      <c r="N173" s="47"/>
      <c r="O173" s="47"/>
      <c r="P173" s="47"/>
      <c r="Q173" s="47"/>
      <c r="R173" s="139"/>
    </row>
    <row r="174" spans="1:18" ht="24.75" customHeight="1" hidden="1">
      <c r="A174" s="131"/>
      <c r="B174" s="143" t="s">
        <v>200</v>
      </c>
      <c r="C174" s="133"/>
      <c r="D174" s="65" t="s">
        <v>127</v>
      </c>
      <c r="E174" s="134"/>
      <c r="F174" s="134"/>
      <c r="G174" s="134"/>
      <c r="H174" s="134"/>
      <c r="I174" s="134"/>
      <c r="J174" s="39"/>
      <c r="K174" s="47"/>
      <c r="L174" s="47"/>
      <c r="M174" s="47"/>
      <c r="N174" s="47"/>
      <c r="O174" s="47"/>
      <c r="P174" s="47"/>
      <c r="Q174" s="47"/>
      <c r="R174" s="139"/>
    </row>
    <row r="175" spans="1:18" ht="24.75" customHeight="1" hidden="1">
      <c r="A175" s="131"/>
      <c r="B175" s="143" t="s">
        <v>201</v>
      </c>
      <c r="C175" s="133"/>
      <c r="D175" s="65" t="s">
        <v>127</v>
      </c>
      <c r="E175" s="134"/>
      <c r="F175" s="134"/>
      <c r="G175" s="134"/>
      <c r="H175" s="134"/>
      <c r="I175" s="134"/>
      <c r="J175" s="39"/>
      <c r="K175" s="47"/>
      <c r="L175" s="47"/>
      <c r="M175" s="47"/>
      <c r="N175" s="47"/>
      <c r="O175" s="47"/>
      <c r="P175" s="47"/>
      <c r="Q175" s="47"/>
      <c r="R175" s="139"/>
    </row>
    <row r="176" spans="1:18" ht="24.75" customHeight="1" hidden="1">
      <c r="A176" s="131"/>
      <c r="B176" s="143" t="s">
        <v>202</v>
      </c>
      <c r="C176" s="133"/>
      <c r="D176" s="65" t="s">
        <v>127</v>
      </c>
      <c r="E176" s="134"/>
      <c r="F176" s="134"/>
      <c r="G176" s="134"/>
      <c r="H176" s="134"/>
      <c r="I176" s="134"/>
      <c r="J176" s="39"/>
      <c r="K176" s="47"/>
      <c r="L176" s="47"/>
      <c r="M176" s="47"/>
      <c r="N176" s="47"/>
      <c r="O176" s="47"/>
      <c r="P176" s="47"/>
      <c r="Q176" s="47"/>
      <c r="R176" s="139"/>
    </row>
    <row r="177" spans="1:18" ht="24.75" customHeight="1" hidden="1">
      <c r="A177" s="131"/>
      <c r="B177" s="143" t="s">
        <v>203</v>
      </c>
      <c r="C177" s="133"/>
      <c r="D177" s="65" t="s">
        <v>127</v>
      </c>
      <c r="E177" s="134"/>
      <c r="F177" s="134"/>
      <c r="G177" s="134"/>
      <c r="H177" s="134"/>
      <c r="I177" s="134"/>
      <c r="J177" s="39"/>
      <c r="K177" s="47"/>
      <c r="L177" s="47"/>
      <c r="M177" s="47"/>
      <c r="N177" s="47"/>
      <c r="O177" s="47"/>
      <c r="P177" s="47"/>
      <c r="Q177" s="47"/>
      <c r="R177" s="139"/>
    </row>
    <row r="178" spans="1:18" ht="24.75" customHeight="1" hidden="1">
      <c r="A178" s="131" t="s">
        <v>204</v>
      </c>
      <c r="B178" s="143" t="s">
        <v>205</v>
      </c>
      <c r="C178" s="133"/>
      <c r="D178" s="65" t="s">
        <v>127</v>
      </c>
      <c r="E178" s="134"/>
      <c r="F178" s="134"/>
      <c r="G178" s="134"/>
      <c r="H178" s="134"/>
      <c r="I178" s="134"/>
      <c r="J178" s="39"/>
      <c r="K178" s="47"/>
      <c r="L178" s="47"/>
      <c r="M178" s="47"/>
      <c r="N178" s="47"/>
      <c r="O178" s="47"/>
      <c r="P178" s="47"/>
      <c r="Q178" s="47"/>
      <c r="R178" s="144"/>
    </row>
    <row r="179" spans="1:18" ht="24.75" customHeight="1" hidden="1">
      <c r="A179" s="131" t="s">
        <v>206</v>
      </c>
      <c r="B179" s="143" t="s">
        <v>207</v>
      </c>
      <c r="C179" s="133"/>
      <c r="D179" s="65"/>
      <c r="E179" s="134"/>
      <c r="F179" s="134"/>
      <c r="G179" s="134"/>
      <c r="H179" s="134"/>
      <c r="I179" s="134"/>
      <c r="J179" s="39"/>
      <c r="K179" s="47"/>
      <c r="L179" s="47"/>
      <c r="M179" s="47"/>
      <c r="N179" s="47"/>
      <c r="O179" s="47"/>
      <c r="P179" s="47"/>
      <c r="Q179" s="47"/>
      <c r="R179" s="47"/>
    </row>
    <row r="180" spans="1:18" ht="24.75" customHeight="1">
      <c r="A180" s="145"/>
      <c r="B180" s="52" t="s">
        <v>423</v>
      </c>
      <c r="C180" s="146"/>
      <c r="D180" s="146"/>
      <c r="E180" s="56">
        <f aca="true" t="shared" si="23" ref="E180:J180">E8+E28+E51+E61</f>
        <v>0</v>
      </c>
      <c r="F180" s="56">
        <f t="shared" si="23"/>
        <v>26975769</v>
      </c>
      <c r="G180" s="56">
        <f t="shared" si="23"/>
        <v>1280242</v>
      </c>
      <c r="H180" s="56">
        <f t="shared" si="23"/>
        <v>60000</v>
      </c>
      <c r="I180" s="56">
        <f t="shared" si="23"/>
        <v>2100000</v>
      </c>
      <c r="J180" s="56">
        <f t="shared" si="23"/>
        <v>30416011</v>
      </c>
      <c r="K180" s="147">
        <f aca="true" t="shared" si="24" ref="K180:R180">K99+K28+K8</f>
        <v>1605.0593999999999</v>
      </c>
      <c r="L180" s="147">
        <f t="shared" si="24"/>
        <v>1615.976</v>
      </c>
      <c r="M180" s="147">
        <f t="shared" si="24"/>
        <v>1596.976</v>
      </c>
      <c r="N180" s="147">
        <f t="shared" si="24"/>
        <v>1592.976</v>
      </c>
      <c r="O180" s="147">
        <f t="shared" si="24"/>
        <v>3004.2</v>
      </c>
      <c r="P180" s="147">
        <f t="shared" si="24"/>
        <v>2498.306</v>
      </c>
      <c r="Q180" s="147">
        <f t="shared" si="24"/>
        <v>431.98400000000004</v>
      </c>
      <c r="R180" s="147">
        <f t="shared" si="24"/>
        <v>382.5918</v>
      </c>
    </row>
    <row r="181" spans="1:18" ht="21.75" customHeight="1">
      <c r="A181" s="148"/>
      <c r="B181" s="149"/>
      <c r="C181" s="101"/>
      <c r="D181" s="101"/>
      <c r="E181" s="150"/>
      <c r="F181" s="150"/>
      <c r="G181" s="379">
        <f>G180+'расшифровка 3 к р имущество'!I37</f>
        <v>2265492</v>
      </c>
      <c r="H181" s="150"/>
      <c r="I181" s="150"/>
      <c r="J181" s="412">
        <f>J180+'расшифровка 3 к р имущество'!O37</f>
        <v>31404261</v>
      </c>
      <c r="K181" s="151"/>
      <c r="L181" s="151"/>
      <c r="M181" s="151"/>
      <c r="N181" s="151"/>
      <c r="O181" s="151"/>
      <c r="P181" s="151"/>
      <c r="Q181" s="151"/>
      <c r="R181" s="151"/>
    </row>
    <row r="182" spans="1:31" ht="30.75" customHeight="1" thickBot="1">
      <c r="A182" s="516" t="s">
        <v>418</v>
      </c>
      <c r="B182" s="517"/>
      <c r="C182" s="234"/>
      <c r="D182" s="353" t="s">
        <v>419</v>
      </c>
      <c r="E182" s="353"/>
      <c r="F182" s="353"/>
      <c r="G182" s="518" t="s">
        <v>419</v>
      </c>
      <c r="H182" s="518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1:31" s="341" customFormat="1" ht="24">
      <c r="A183" s="1"/>
      <c r="B183" s="23"/>
      <c r="C183" s="238" t="s">
        <v>285</v>
      </c>
      <c r="D183" s="418"/>
      <c r="E183" s="418"/>
      <c r="F183" s="238" t="s">
        <v>285</v>
      </c>
      <c r="G183" s="418" t="s">
        <v>286</v>
      </c>
      <c r="H183" s="41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s="341" customFormat="1" ht="25.5" customHeight="1" thickBot="1">
      <c r="A184" s="505" t="s">
        <v>412</v>
      </c>
      <c r="B184" s="505"/>
      <c r="C184" s="240"/>
      <c r="D184" s="352" t="s">
        <v>421</v>
      </c>
      <c r="E184" s="352"/>
      <c r="F184" s="352"/>
      <c r="G184" s="515" t="s">
        <v>421</v>
      </c>
      <c r="H184" s="51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s="341" customFormat="1" ht="17.25" customHeight="1">
      <c r="A185" s="505"/>
      <c r="B185" s="505"/>
      <c r="C185" s="188" t="s">
        <v>285</v>
      </c>
      <c r="D185" s="416"/>
      <c r="E185" s="416"/>
      <c r="F185" s="188" t="s">
        <v>285</v>
      </c>
      <c r="G185" s="416" t="s">
        <v>286</v>
      </c>
      <c r="H185" s="41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5" ht="12.75">
      <c r="A186" s="1"/>
      <c r="B186" s="1"/>
      <c r="C186" s="1"/>
      <c r="D186" s="1"/>
      <c r="E186" s="1"/>
    </row>
  </sheetData>
  <sheetProtection/>
  <mergeCells count="25">
    <mergeCell ref="A182:B182"/>
    <mergeCell ref="A184:B184"/>
    <mergeCell ref="A185:B185"/>
    <mergeCell ref="D183:E183"/>
    <mergeCell ref="D185:E185"/>
    <mergeCell ref="A1:J1"/>
    <mergeCell ref="A2:B2"/>
    <mergeCell ref="C2:P2"/>
    <mergeCell ref="B3:M3"/>
    <mergeCell ref="K5:R5"/>
    <mergeCell ref="B4:J4"/>
    <mergeCell ref="A5:A7"/>
    <mergeCell ref="B5:B7"/>
    <mergeCell ref="C5:C6"/>
    <mergeCell ref="D5:D6"/>
    <mergeCell ref="E5:I5"/>
    <mergeCell ref="J5:J7"/>
    <mergeCell ref="E6:E7"/>
    <mergeCell ref="F6:F7"/>
    <mergeCell ref="G184:H184"/>
    <mergeCell ref="G182:H182"/>
    <mergeCell ref="G183:H183"/>
    <mergeCell ref="G185:H185"/>
    <mergeCell ref="G6:G7"/>
    <mergeCell ref="H6:I6"/>
  </mergeCells>
  <printOptions/>
  <pageMargins left="0" right="0" top="0" bottom="0" header="0.5118110236220472" footer="0.5118110236220472"/>
  <pageSetup horizontalDpi="600" verticalDpi="600" orientation="portrait" paperSize="9" scale="79" r:id="rId1"/>
  <rowBreaks count="1" manualBreakCount="1">
    <brk id="185" max="1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F1">
      <selection activeCell="K32" sqref="K32"/>
    </sheetView>
  </sheetViews>
  <sheetFormatPr defaultColWidth="9.140625" defaultRowHeight="12.75"/>
  <cols>
    <col min="1" max="1" width="7.00390625" style="0" customWidth="1"/>
    <col min="2" max="2" width="35.28125" style="0" customWidth="1"/>
    <col min="3" max="3" width="0" style="166" hidden="1" customWidth="1"/>
    <col min="4" max="4" width="0" style="0" hidden="1" customWidth="1"/>
    <col min="5" max="5" width="7.8515625" style="0" customWidth="1"/>
    <col min="6" max="6" width="11.28125" style="0" customWidth="1"/>
    <col min="7" max="7" width="12.28125" style="0" customWidth="1"/>
    <col min="8" max="8" width="11.421875" style="0" customWidth="1"/>
    <col min="9" max="9" width="14.7109375" style="0" customWidth="1"/>
    <col min="10" max="10" width="14.00390625" style="0" customWidth="1"/>
    <col min="11" max="11" width="13.140625" style="0" customWidth="1"/>
    <col min="12" max="12" width="22.8515625" style="0" customWidth="1"/>
    <col min="13" max="13" width="15.421875" style="0" customWidth="1"/>
    <col min="14" max="14" width="11.421875" style="0" customWidth="1"/>
    <col min="15" max="15" width="10.57421875" style="0" customWidth="1"/>
  </cols>
  <sheetData>
    <row r="1" spans="2:15" ht="24" customHeight="1">
      <c r="B1" s="536" t="s">
        <v>208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</row>
    <row r="2" spans="2:15" ht="27" customHeight="1">
      <c r="B2" s="536" t="s">
        <v>440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</row>
    <row r="3" spans="1:15" ht="25.5" customHeight="1">
      <c r="A3" s="543" t="s">
        <v>460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</row>
    <row r="4" ht="13.5" thickBot="1"/>
    <row r="5" spans="1:15" s="195" customFormat="1" ht="12.75" thickBot="1">
      <c r="A5" s="544"/>
      <c r="B5" s="547" t="s">
        <v>1</v>
      </c>
      <c r="C5" s="550" t="s">
        <v>209</v>
      </c>
      <c r="D5" s="553" t="s">
        <v>41</v>
      </c>
      <c r="E5" s="550" t="s">
        <v>210</v>
      </c>
      <c r="F5" s="550" t="s">
        <v>211</v>
      </c>
      <c r="G5" s="556" t="s">
        <v>42</v>
      </c>
      <c r="H5" s="557"/>
      <c r="I5" s="557"/>
      <c r="J5" s="557"/>
      <c r="K5" s="557"/>
      <c r="L5" s="557"/>
      <c r="M5" s="557"/>
      <c r="N5" s="558"/>
      <c r="O5" s="550" t="s">
        <v>212</v>
      </c>
    </row>
    <row r="6" spans="1:15" s="195" customFormat="1" ht="12.75" thickBot="1">
      <c r="A6" s="545"/>
      <c r="B6" s="548"/>
      <c r="C6" s="551"/>
      <c r="D6" s="554"/>
      <c r="E6" s="551"/>
      <c r="F6" s="551"/>
      <c r="G6" s="551" t="s">
        <v>213</v>
      </c>
      <c r="H6" s="551" t="s">
        <v>214</v>
      </c>
      <c r="I6" s="551" t="s">
        <v>215</v>
      </c>
      <c r="J6" s="556" t="s">
        <v>45</v>
      </c>
      <c r="K6" s="557"/>
      <c r="L6" s="557"/>
      <c r="M6" s="557"/>
      <c r="N6" s="558"/>
      <c r="O6" s="551"/>
    </row>
    <row r="7" spans="1:15" s="195" customFormat="1" ht="144.75" customHeight="1" thickBot="1">
      <c r="A7" s="546"/>
      <c r="B7" s="549"/>
      <c r="C7" s="552"/>
      <c r="D7" s="555"/>
      <c r="E7" s="552"/>
      <c r="F7" s="552"/>
      <c r="G7" s="559"/>
      <c r="H7" s="559"/>
      <c r="I7" s="559"/>
      <c r="J7" s="153" t="s">
        <v>9</v>
      </c>
      <c r="K7" s="153" t="s">
        <v>10</v>
      </c>
      <c r="L7" s="154" t="s">
        <v>397</v>
      </c>
      <c r="M7" s="155" t="s">
        <v>46</v>
      </c>
      <c r="N7" s="156" t="s">
        <v>6</v>
      </c>
      <c r="O7" s="549"/>
    </row>
    <row r="8" spans="1:15" s="195" customFormat="1" ht="26.25" customHeight="1" thickBot="1">
      <c r="A8" s="243" t="s">
        <v>475</v>
      </c>
      <c r="B8" s="394" t="s">
        <v>216</v>
      </c>
      <c r="C8" s="322"/>
      <c r="D8" s="244"/>
      <c r="E8" s="245" t="s">
        <v>217</v>
      </c>
      <c r="F8" s="245" t="s">
        <v>217</v>
      </c>
      <c r="G8" s="246">
        <f aca="true" t="shared" si="0" ref="G8:M8">SUM(G9:G21)</f>
        <v>0</v>
      </c>
      <c r="H8" s="247">
        <f t="shared" si="0"/>
        <v>0</v>
      </c>
      <c r="I8" s="248">
        <f>SUM(I9:I21)</f>
        <v>451050</v>
      </c>
      <c r="J8" s="249">
        <f t="shared" si="0"/>
        <v>0</v>
      </c>
      <c r="K8" s="249">
        <f t="shared" si="0"/>
        <v>0</v>
      </c>
      <c r="L8" s="249">
        <f t="shared" si="0"/>
        <v>0</v>
      </c>
      <c r="M8" s="250">
        <f t="shared" si="0"/>
        <v>0</v>
      </c>
      <c r="N8" s="246">
        <f>SUM(J8:M8)</f>
        <v>0</v>
      </c>
      <c r="O8" s="251">
        <f>N8+I8+H8+G8</f>
        <v>451050</v>
      </c>
    </row>
    <row r="9" spans="1:15" s="195" customFormat="1" ht="24">
      <c r="A9" s="393" t="s">
        <v>461</v>
      </c>
      <c r="B9" s="253" t="s">
        <v>219</v>
      </c>
      <c r="C9" s="254">
        <v>223</v>
      </c>
      <c r="D9" s="255" t="s">
        <v>220</v>
      </c>
      <c r="E9" s="256">
        <v>213.45</v>
      </c>
      <c r="F9" s="256">
        <v>1874.82</v>
      </c>
      <c r="G9" s="257"/>
      <c r="H9" s="258"/>
      <c r="I9" s="259">
        <v>400150</v>
      </c>
      <c r="J9" s="260"/>
      <c r="K9" s="260"/>
      <c r="L9" s="260"/>
      <c r="M9" s="261"/>
      <c r="N9" s="262">
        <f>SUM(J9:M9)</f>
        <v>0</v>
      </c>
      <c r="O9" s="263">
        <f aca="true" t="shared" si="1" ref="O9:O36">N9+I9+H9+G9</f>
        <v>400150</v>
      </c>
    </row>
    <row r="10" spans="1:15" s="195" customFormat="1" ht="24.75" thickBot="1">
      <c r="A10" s="393" t="s">
        <v>462</v>
      </c>
      <c r="B10" s="264" t="s">
        <v>427</v>
      </c>
      <c r="C10" s="265">
        <v>223</v>
      </c>
      <c r="D10" s="266" t="s">
        <v>222</v>
      </c>
      <c r="E10" s="267">
        <v>8914.2</v>
      </c>
      <c r="F10" s="267">
        <v>5.71</v>
      </c>
      <c r="G10" s="268"/>
      <c r="H10" s="269"/>
      <c r="I10" s="270">
        <v>50900</v>
      </c>
      <c r="J10" s="271"/>
      <c r="K10" s="271"/>
      <c r="L10" s="271"/>
      <c r="M10" s="272"/>
      <c r="N10" s="259">
        <f aca="true" t="shared" si="2" ref="N10:N28">SUM(J10:M10)</f>
        <v>0</v>
      </c>
      <c r="O10" s="273">
        <f t="shared" si="1"/>
        <v>50900</v>
      </c>
    </row>
    <row r="11" spans="1:15" s="195" customFormat="1" ht="18.75" customHeight="1" hidden="1">
      <c r="A11" s="252" t="s">
        <v>218</v>
      </c>
      <c r="B11" s="274" t="s">
        <v>81</v>
      </c>
      <c r="C11" s="265">
        <v>223</v>
      </c>
      <c r="D11" s="266" t="s">
        <v>223</v>
      </c>
      <c r="E11" s="267"/>
      <c r="F11" s="267"/>
      <c r="G11" s="268"/>
      <c r="H11" s="269"/>
      <c r="I11" s="270"/>
      <c r="J11" s="271"/>
      <c r="K11" s="271"/>
      <c r="L11" s="271"/>
      <c r="M11" s="272"/>
      <c r="N11" s="259">
        <f t="shared" si="2"/>
        <v>0</v>
      </c>
      <c r="O11" s="273">
        <f t="shared" si="1"/>
        <v>0</v>
      </c>
    </row>
    <row r="12" spans="1:15" s="195" customFormat="1" ht="28.5" customHeight="1" hidden="1">
      <c r="A12" s="252" t="s">
        <v>221</v>
      </c>
      <c r="B12" s="359" t="s">
        <v>428</v>
      </c>
      <c r="C12" s="265">
        <v>223</v>
      </c>
      <c r="D12" s="266" t="s">
        <v>224</v>
      </c>
      <c r="E12" s="267"/>
      <c r="F12" s="267"/>
      <c r="G12" s="268"/>
      <c r="H12" s="269"/>
      <c r="I12" s="270"/>
      <c r="J12" s="271"/>
      <c r="K12" s="271"/>
      <c r="L12" s="271"/>
      <c r="M12" s="272"/>
      <c r="N12" s="259">
        <f t="shared" si="2"/>
        <v>0</v>
      </c>
      <c r="O12" s="273">
        <f t="shared" si="1"/>
        <v>0</v>
      </c>
    </row>
    <row r="13" spans="1:15" s="195" customFormat="1" ht="15.75" customHeight="1" hidden="1">
      <c r="A13" s="252" t="s">
        <v>221</v>
      </c>
      <c r="B13" s="359" t="s">
        <v>429</v>
      </c>
      <c r="C13" s="265">
        <v>223</v>
      </c>
      <c r="D13" s="266" t="s">
        <v>224</v>
      </c>
      <c r="E13" s="267"/>
      <c r="F13" s="267"/>
      <c r="G13" s="268"/>
      <c r="H13" s="269"/>
      <c r="I13" s="270"/>
      <c r="J13" s="271"/>
      <c r="K13" s="271"/>
      <c r="L13" s="271"/>
      <c r="M13" s="272"/>
      <c r="N13" s="259">
        <f t="shared" si="2"/>
        <v>0</v>
      </c>
      <c r="O13" s="273">
        <f t="shared" si="1"/>
        <v>0</v>
      </c>
    </row>
    <row r="14" spans="1:15" s="195" customFormat="1" ht="27.75" customHeight="1" hidden="1">
      <c r="A14" s="252" t="s">
        <v>221</v>
      </c>
      <c r="B14" s="274" t="s">
        <v>430</v>
      </c>
      <c r="C14" s="265">
        <v>223</v>
      </c>
      <c r="D14" s="266" t="s">
        <v>224</v>
      </c>
      <c r="E14" s="370"/>
      <c r="F14" s="370"/>
      <c r="G14" s="268"/>
      <c r="H14" s="269"/>
      <c r="I14" s="270"/>
      <c r="J14" s="271"/>
      <c r="K14" s="271"/>
      <c r="L14" s="271"/>
      <c r="M14" s="272"/>
      <c r="N14" s="259">
        <f t="shared" si="2"/>
        <v>0</v>
      </c>
      <c r="O14" s="273">
        <f t="shared" si="1"/>
        <v>0</v>
      </c>
    </row>
    <row r="15" spans="1:15" s="195" customFormat="1" ht="15" customHeight="1" hidden="1">
      <c r="A15" s="252" t="s">
        <v>225</v>
      </c>
      <c r="B15" s="264" t="s">
        <v>226</v>
      </c>
      <c r="C15" s="265">
        <v>225</v>
      </c>
      <c r="D15" s="266" t="s">
        <v>224</v>
      </c>
      <c r="E15" s="267"/>
      <c r="F15" s="267"/>
      <c r="G15" s="268"/>
      <c r="H15" s="269"/>
      <c r="I15" s="270"/>
      <c r="J15" s="271"/>
      <c r="K15" s="271"/>
      <c r="L15" s="271"/>
      <c r="M15" s="275"/>
      <c r="N15" s="259">
        <f t="shared" si="2"/>
        <v>0</v>
      </c>
      <c r="O15" s="273">
        <f t="shared" si="1"/>
        <v>0</v>
      </c>
    </row>
    <row r="16" spans="1:15" s="195" customFormat="1" ht="16.5" customHeight="1" hidden="1">
      <c r="A16" s="252" t="s">
        <v>225</v>
      </c>
      <c r="B16" s="264" t="s">
        <v>227</v>
      </c>
      <c r="C16" s="265">
        <v>225</v>
      </c>
      <c r="D16" s="266"/>
      <c r="E16" s="267"/>
      <c r="F16" s="267"/>
      <c r="G16" s="268"/>
      <c r="H16" s="269"/>
      <c r="I16" s="270"/>
      <c r="J16" s="271"/>
      <c r="K16" s="271"/>
      <c r="L16" s="271"/>
      <c r="M16" s="275"/>
      <c r="N16" s="259">
        <f t="shared" si="2"/>
        <v>0</v>
      </c>
      <c r="O16" s="273">
        <f t="shared" si="1"/>
        <v>0</v>
      </c>
    </row>
    <row r="17" spans="1:15" s="195" customFormat="1" ht="24" customHeight="1" hidden="1">
      <c r="A17" s="252" t="s">
        <v>225</v>
      </c>
      <c r="B17" s="276" t="s">
        <v>228</v>
      </c>
      <c r="C17" s="277">
        <v>225</v>
      </c>
      <c r="D17" s="278"/>
      <c r="E17" s="371"/>
      <c r="F17" s="371"/>
      <c r="G17" s="280"/>
      <c r="H17" s="281"/>
      <c r="I17" s="282"/>
      <c r="J17" s="271"/>
      <c r="K17" s="271"/>
      <c r="L17" s="271"/>
      <c r="M17" s="275"/>
      <c r="N17" s="259">
        <f t="shared" si="2"/>
        <v>0</v>
      </c>
      <c r="O17" s="273">
        <f t="shared" si="1"/>
        <v>0</v>
      </c>
    </row>
    <row r="18" spans="1:15" s="195" customFormat="1" ht="18.75" customHeight="1" hidden="1">
      <c r="A18" s="252" t="s">
        <v>225</v>
      </c>
      <c r="B18" s="276" t="s">
        <v>229</v>
      </c>
      <c r="C18" s="277">
        <v>225</v>
      </c>
      <c r="D18" s="278"/>
      <c r="E18" s="279"/>
      <c r="F18" s="279"/>
      <c r="G18" s="280"/>
      <c r="H18" s="281"/>
      <c r="I18" s="282"/>
      <c r="J18" s="271"/>
      <c r="K18" s="271"/>
      <c r="L18" s="271"/>
      <c r="M18" s="275"/>
      <c r="N18" s="259">
        <f t="shared" si="2"/>
        <v>0</v>
      </c>
      <c r="O18" s="273">
        <f t="shared" si="1"/>
        <v>0</v>
      </c>
    </row>
    <row r="19" spans="1:15" s="195" customFormat="1" ht="18" customHeight="1" hidden="1">
      <c r="A19" s="252" t="s">
        <v>225</v>
      </c>
      <c r="B19" s="276" t="s">
        <v>230</v>
      </c>
      <c r="C19" s="277">
        <v>226</v>
      </c>
      <c r="D19" s="278" t="s">
        <v>431</v>
      </c>
      <c r="E19" s="279"/>
      <c r="F19" s="279"/>
      <c r="G19" s="280"/>
      <c r="H19" s="281"/>
      <c r="I19" s="282"/>
      <c r="J19" s="271"/>
      <c r="K19" s="271"/>
      <c r="L19" s="271"/>
      <c r="M19" s="275"/>
      <c r="N19" s="259">
        <f t="shared" si="2"/>
        <v>0</v>
      </c>
      <c r="O19" s="273">
        <f t="shared" si="1"/>
        <v>0</v>
      </c>
    </row>
    <row r="20" spans="1:15" s="195" customFormat="1" ht="15" customHeight="1" hidden="1">
      <c r="A20" s="252" t="s">
        <v>225</v>
      </c>
      <c r="B20" s="264" t="s">
        <v>231</v>
      </c>
      <c r="C20" s="265">
        <v>225</v>
      </c>
      <c r="D20" s="266" t="s">
        <v>432</v>
      </c>
      <c r="E20" s="267"/>
      <c r="F20" s="267"/>
      <c r="G20" s="268"/>
      <c r="H20" s="269"/>
      <c r="I20" s="270"/>
      <c r="J20" s="271"/>
      <c r="K20" s="271"/>
      <c r="L20" s="271"/>
      <c r="M20" s="275"/>
      <c r="N20" s="259">
        <f t="shared" si="2"/>
        <v>0</v>
      </c>
      <c r="O20" s="273">
        <f t="shared" si="1"/>
        <v>0</v>
      </c>
    </row>
    <row r="21" spans="1:15" s="195" customFormat="1" ht="17.25" customHeight="1" hidden="1" thickBot="1">
      <c r="A21" s="283" t="s">
        <v>225</v>
      </c>
      <c r="B21" s="284" t="s">
        <v>232</v>
      </c>
      <c r="C21" s="277">
        <v>225</v>
      </c>
      <c r="D21" s="285"/>
      <c r="E21" s="286"/>
      <c r="F21" s="286"/>
      <c r="G21" s="287"/>
      <c r="H21" s="288"/>
      <c r="I21" s="289"/>
      <c r="J21" s="290"/>
      <c r="K21" s="290"/>
      <c r="L21" s="290"/>
      <c r="M21" s="291"/>
      <c r="N21" s="289">
        <f t="shared" si="2"/>
        <v>0</v>
      </c>
      <c r="O21" s="292">
        <f t="shared" si="1"/>
        <v>0</v>
      </c>
    </row>
    <row r="22" spans="1:15" s="195" customFormat="1" ht="33" customHeight="1" hidden="1" thickBot="1">
      <c r="A22" s="293" t="s">
        <v>233</v>
      </c>
      <c r="B22" s="294" t="s">
        <v>234</v>
      </c>
      <c r="C22" s="323"/>
      <c r="D22" s="295"/>
      <c r="E22" s="245" t="s">
        <v>217</v>
      </c>
      <c r="F22" s="245" t="s">
        <v>217</v>
      </c>
      <c r="G22" s="246">
        <f aca="true" t="shared" si="3" ref="G22:L22">SUM(G23:G28)</f>
        <v>0</v>
      </c>
      <c r="H22" s="247">
        <f t="shared" si="3"/>
        <v>0</v>
      </c>
      <c r="I22" s="248">
        <f t="shared" si="3"/>
        <v>0</v>
      </c>
      <c r="J22" s="249">
        <f t="shared" si="3"/>
        <v>0</v>
      </c>
      <c r="K22" s="249">
        <f t="shared" si="3"/>
        <v>0</v>
      </c>
      <c r="L22" s="249">
        <f t="shared" si="3"/>
        <v>0</v>
      </c>
      <c r="M22" s="250">
        <f>SUM(M23:M28)</f>
        <v>0</v>
      </c>
      <c r="N22" s="246">
        <f t="shared" si="2"/>
        <v>0</v>
      </c>
      <c r="O22" s="251">
        <f t="shared" si="1"/>
        <v>0</v>
      </c>
    </row>
    <row r="23" spans="1:15" s="195" customFormat="1" ht="21.75" customHeight="1" hidden="1">
      <c r="A23" s="296"/>
      <c r="B23" s="253" t="s">
        <v>235</v>
      </c>
      <c r="C23" s="254">
        <v>225</v>
      </c>
      <c r="D23" s="255"/>
      <c r="E23" s="256"/>
      <c r="F23" s="256"/>
      <c r="G23" s="257"/>
      <c r="H23" s="258"/>
      <c r="I23" s="297"/>
      <c r="J23" s="298"/>
      <c r="K23" s="298"/>
      <c r="L23" s="298"/>
      <c r="M23" s="299"/>
      <c r="N23" s="297">
        <f t="shared" si="2"/>
        <v>0</v>
      </c>
      <c r="O23" s="300">
        <f t="shared" si="1"/>
        <v>0</v>
      </c>
    </row>
    <row r="24" spans="1:15" s="195" customFormat="1" ht="18.75" customHeight="1" hidden="1">
      <c r="A24" s="252"/>
      <c r="B24" s="264" t="s">
        <v>236</v>
      </c>
      <c r="C24" s="265">
        <v>225</v>
      </c>
      <c r="D24" s="266"/>
      <c r="E24" s="267"/>
      <c r="F24" s="267"/>
      <c r="G24" s="268"/>
      <c r="H24" s="269"/>
      <c r="I24" s="301"/>
      <c r="J24" s="302"/>
      <c r="K24" s="302"/>
      <c r="L24" s="302"/>
      <c r="M24" s="275"/>
      <c r="N24" s="297">
        <f t="shared" si="2"/>
        <v>0</v>
      </c>
      <c r="O24" s="273">
        <f t="shared" si="1"/>
        <v>0</v>
      </c>
    </row>
    <row r="25" spans="1:15" s="195" customFormat="1" ht="15.75" customHeight="1" hidden="1">
      <c r="A25" s="252"/>
      <c r="B25" s="264" t="s">
        <v>237</v>
      </c>
      <c r="C25" s="265">
        <v>340</v>
      </c>
      <c r="D25" s="266"/>
      <c r="E25" s="267"/>
      <c r="F25" s="267"/>
      <c r="G25" s="268"/>
      <c r="H25" s="269"/>
      <c r="I25" s="301"/>
      <c r="J25" s="302"/>
      <c r="K25" s="302"/>
      <c r="L25" s="302"/>
      <c r="M25" s="275"/>
      <c r="N25" s="297">
        <f t="shared" si="2"/>
        <v>0</v>
      </c>
      <c r="O25" s="273">
        <f t="shared" si="1"/>
        <v>0</v>
      </c>
    </row>
    <row r="26" spans="1:15" s="195" customFormat="1" ht="24.75" customHeight="1" hidden="1">
      <c r="A26" s="252"/>
      <c r="B26" s="264" t="s">
        <v>238</v>
      </c>
      <c r="C26" s="265">
        <v>226</v>
      </c>
      <c r="D26" s="266"/>
      <c r="E26" s="267"/>
      <c r="F26" s="267"/>
      <c r="G26" s="268"/>
      <c r="H26" s="269"/>
      <c r="I26" s="301"/>
      <c r="J26" s="302"/>
      <c r="K26" s="302"/>
      <c r="L26" s="302"/>
      <c r="M26" s="275"/>
      <c r="N26" s="297">
        <f t="shared" si="2"/>
        <v>0</v>
      </c>
      <c r="O26" s="273">
        <f t="shared" si="1"/>
        <v>0</v>
      </c>
    </row>
    <row r="27" spans="1:15" s="195" customFormat="1" ht="18" customHeight="1" hidden="1">
      <c r="A27" s="252"/>
      <c r="B27" s="355" t="s">
        <v>31</v>
      </c>
      <c r="C27" s="277">
        <v>226</v>
      </c>
      <c r="D27" s="278"/>
      <c r="E27" s="279"/>
      <c r="F27" s="279"/>
      <c r="G27" s="280"/>
      <c r="H27" s="281"/>
      <c r="I27" s="303"/>
      <c r="J27" s="302"/>
      <c r="K27" s="302"/>
      <c r="L27" s="302"/>
      <c r="M27" s="275"/>
      <c r="N27" s="297">
        <f t="shared" si="2"/>
        <v>0</v>
      </c>
      <c r="O27" s="273">
        <f t="shared" si="1"/>
        <v>0</v>
      </c>
    </row>
    <row r="28" spans="1:15" s="195" customFormat="1" ht="18.75" customHeight="1" hidden="1" thickBot="1">
      <c r="A28" s="283"/>
      <c r="B28" s="276" t="s">
        <v>239</v>
      </c>
      <c r="C28" s="277">
        <v>290</v>
      </c>
      <c r="D28" s="278"/>
      <c r="E28" s="279"/>
      <c r="F28" s="279"/>
      <c r="G28" s="280"/>
      <c r="H28" s="281"/>
      <c r="I28" s="303"/>
      <c r="J28" s="304"/>
      <c r="K28" s="304"/>
      <c r="L28" s="304"/>
      <c r="M28" s="291"/>
      <c r="N28" s="297">
        <f t="shared" si="2"/>
        <v>0</v>
      </c>
      <c r="O28" s="292">
        <f t="shared" si="1"/>
        <v>0</v>
      </c>
    </row>
    <row r="29" spans="1:15" s="195" customFormat="1" ht="17.25" customHeight="1" thickBot="1">
      <c r="A29" s="293" t="s">
        <v>474</v>
      </c>
      <c r="B29" s="294" t="s">
        <v>240</v>
      </c>
      <c r="C29" s="323">
        <v>290</v>
      </c>
      <c r="D29" s="295"/>
      <c r="E29" s="245" t="s">
        <v>217</v>
      </c>
      <c r="F29" s="245" t="s">
        <v>217</v>
      </c>
      <c r="G29" s="246"/>
      <c r="H29" s="305"/>
      <c r="I29" s="306">
        <v>340000</v>
      </c>
      <c r="J29" s="307"/>
      <c r="K29" s="307"/>
      <c r="L29" s="307"/>
      <c r="M29" s="308"/>
      <c r="N29" s="246">
        <f aca="true" t="shared" si="4" ref="N29:N36">SUM(J29:M29)</f>
        <v>0</v>
      </c>
      <c r="O29" s="309">
        <f>N29+I29+H29+G29</f>
        <v>340000</v>
      </c>
    </row>
    <row r="30" spans="1:15" s="195" customFormat="1" ht="24.75" customHeight="1" thickBot="1">
      <c r="A30" s="293" t="s">
        <v>473</v>
      </c>
      <c r="B30" s="294" t="s">
        <v>241</v>
      </c>
      <c r="C30" s="323">
        <v>290</v>
      </c>
      <c r="D30" s="295"/>
      <c r="E30" s="245" t="s">
        <v>14</v>
      </c>
      <c r="F30" s="245" t="s">
        <v>14</v>
      </c>
      <c r="G30" s="246"/>
      <c r="H30" s="305"/>
      <c r="I30" s="306">
        <v>20000</v>
      </c>
      <c r="J30" s="307"/>
      <c r="K30" s="307"/>
      <c r="L30" s="307"/>
      <c r="M30" s="308"/>
      <c r="N30" s="246">
        <f t="shared" si="4"/>
        <v>0</v>
      </c>
      <c r="O30" s="251">
        <f t="shared" si="1"/>
        <v>20000</v>
      </c>
    </row>
    <row r="31" spans="1:15" s="195" customFormat="1" ht="19.5" customHeight="1" thickBot="1">
      <c r="A31" s="310" t="s">
        <v>480</v>
      </c>
      <c r="B31" s="294" t="s">
        <v>108</v>
      </c>
      <c r="C31" s="323">
        <v>290</v>
      </c>
      <c r="D31" s="295"/>
      <c r="E31" s="245" t="s">
        <v>14</v>
      </c>
      <c r="F31" s="245" t="s">
        <v>14</v>
      </c>
      <c r="G31" s="246"/>
      <c r="H31" s="305"/>
      <c r="I31" s="306">
        <v>174200</v>
      </c>
      <c r="J31" s="307"/>
      <c r="K31" s="307"/>
      <c r="L31" s="307"/>
      <c r="M31" s="311"/>
      <c r="N31" s="246">
        <f t="shared" si="4"/>
        <v>0</v>
      </c>
      <c r="O31" s="251">
        <f t="shared" si="1"/>
        <v>174200</v>
      </c>
    </row>
    <row r="32" spans="1:15" s="195" customFormat="1" ht="19.5" customHeight="1" thickBot="1">
      <c r="A32" s="310" t="s">
        <v>488</v>
      </c>
      <c r="B32" s="294" t="s">
        <v>434</v>
      </c>
      <c r="C32" s="323"/>
      <c r="D32" s="295"/>
      <c r="E32" s="245" t="s">
        <v>14</v>
      </c>
      <c r="F32" s="245" t="s">
        <v>14</v>
      </c>
      <c r="G32" s="246"/>
      <c r="H32" s="305"/>
      <c r="I32" s="306"/>
      <c r="J32" s="307"/>
      <c r="K32" s="307">
        <v>3000</v>
      </c>
      <c r="L32" s="307"/>
      <c r="M32" s="311"/>
      <c r="N32" s="246">
        <f t="shared" si="4"/>
        <v>3000</v>
      </c>
      <c r="O32" s="251">
        <f t="shared" si="1"/>
        <v>3000</v>
      </c>
    </row>
    <row r="33" spans="1:15" s="195" customFormat="1" ht="24.75" customHeight="1" hidden="1" thickBot="1">
      <c r="A33" s="293" t="s">
        <v>242</v>
      </c>
      <c r="B33" s="294" t="s">
        <v>243</v>
      </c>
      <c r="C33" s="324" t="s">
        <v>244</v>
      </c>
      <c r="D33" s="295"/>
      <c r="E33" s="245" t="s">
        <v>217</v>
      </c>
      <c r="F33" s="245" t="s">
        <v>217</v>
      </c>
      <c r="G33" s="246">
        <f aca="true" t="shared" si="5" ref="G33:M33">SUM(G34:G36)</f>
        <v>0</v>
      </c>
      <c r="H33" s="246">
        <f t="shared" si="5"/>
        <v>0</v>
      </c>
      <c r="I33" s="248">
        <f t="shared" si="5"/>
        <v>0</v>
      </c>
      <c r="J33" s="249">
        <f t="shared" si="5"/>
        <v>0</v>
      </c>
      <c r="K33" s="249">
        <f t="shared" si="5"/>
        <v>0</v>
      </c>
      <c r="L33" s="249">
        <f t="shared" si="5"/>
        <v>0</v>
      </c>
      <c r="M33" s="250">
        <f t="shared" si="5"/>
        <v>0</v>
      </c>
      <c r="N33" s="246">
        <f t="shared" si="4"/>
        <v>0</v>
      </c>
      <c r="O33" s="309">
        <f t="shared" si="1"/>
        <v>0</v>
      </c>
    </row>
    <row r="34" spans="1:15" s="195" customFormat="1" ht="16.5" customHeight="1" hidden="1">
      <c r="A34" s="296"/>
      <c r="B34" s="253" t="s">
        <v>245</v>
      </c>
      <c r="C34" s="254">
        <v>310</v>
      </c>
      <c r="D34" s="312"/>
      <c r="E34" s="313"/>
      <c r="F34" s="313"/>
      <c r="G34" s="314"/>
      <c r="H34" s="258"/>
      <c r="I34" s="297"/>
      <c r="J34" s="298"/>
      <c r="K34" s="298"/>
      <c r="L34" s="298"/>
      <c r="M34" s="299"/>
      <c r="N34" s="297">
        <f t="shared" si="4"/>
        <v>0</v>
      </c>
      <c r="O34" s="300">
        <f t="shared" si="1"/>
        <v>0</v>
      </c>
    </row>
    <row r="35" spans="1:15" s="195" customFormat="1" ht="27" customHeight="1" hidden="1">
      <c r="A35" s="283"/>
      <c r="B35" s="276" t="s">
        <v>246</v>
      </c>
      <c r="C35" s="277">
        <v>310</v>
      </c>
      <c r="D35" s="315"/>
      <c r="E35" s="316"/>
      <c r="F35" s="316"/>
      <c r="G35" s="317"/>
      <c r="H35" s="281"/>
      <c r="I35" s="303"/>
      <c r="J35" s="302"/>
      <c r="K35" s="302"/>
      <c r="L35" s="302"/>
      <c r="M35" s="275"/>
      <c r="N35" s="297">
        <f t="shared" si="4"/>
        <v>0</v>
      </c>
      <c r="O35" s="273">
        <f t="shared" si="1"/>
        <v>0</v>
      </c>
    </row>
    <row r="36" spans="1:15" s="195" customFormat="1" ht="16.5" customHeight="1" hidden="1" thickBot="1">
      <c r="A36" s="283"/>
      <c r="B36" s="395" t="s">
        <v>247</v>
      </c>
      <c r="C36" s="325">
        <v>225</v>
      </c>
      <c r="D36" s="318"/>
      <c r="E36" s="318"/>
      <c r="F36" s="318"/>
      <c r="G36" s="319"/>
      <c r="H36" s="304"/>
      <c r="I36" s="320"/>
      <c r="J36" s="290"/>
      <c r="K36" s="290"/>
      <c r="L36" s="290"/>
      <c r="M36" s="291"/>
      <c r="N36" s="297">
        <f t="shared" si="4"/>
        <v>0</v>
      </c>
      <c r="O36" s="292">
        <f t="shared" si="1"/>
        <v>0</v>
      </c>
    </row>
    <row r="37" spans="1:15" s="195" customFormat="1" ht="12.75" thickBot="1">
      <c r="A37" s="310"/>
      <c r="B37" s="294" t="s">
        <v>248</v>
      </c>
      <c r="C37" s="323"/>
      <c r="D37" s="295"/>
      <c r="E37" s="245"/>
      <c r="F37" s="245"/>
      <c r="G37" s="246">
        <f>G33+G31+G30+G29+G22+G8+G32</f>
        <v>0</v>
      </c>
      <c r="H37" s="246">
        <f aca="true" t="shared" si="6" ref="H37:N37">H33+H31+H30+H29+H22+H8+H32</f>
        <v>0</v>
      </c>
      <c r="I37" s="246">
        <f>I33+I31+I30+I29+I22+I8+I32</f>
        <v>985250</v>
      </c>
      <c r="J37" s="246">
        <f t="shared" si="6"/>
        <v>0</v>
      </c>
      <c r="K37" s="246">
        <f t="shared" si="6"/>
        <v>3000</v>
      </c>
      <c r="L37" s="246">
        <f t="shared" si="6"/>
        <v>0</v>
      </c>
      <c r="M37" s="246">
        <f t="shared" si="6"/>
        <v>0</v>
      </c>
      <c r="N37" s="246">
        <f t="shared" si="6"/>
        <v>3000</v>
      </c>
      <c r="O37" s="246">
        <f>O33+O31+O30+O29+O22+O8+O32</f>
        <v>988250</v>
      </c>
    </row>
    <row r="38" s="195" customFormat="1" ht="12">
      <c r="C38" s="326"/>
    </row>
    <row r="39" s="195" customFormat="1" ht="12">
      <c r="C39" s="326"/>
    </row>
    <row r="40" spans="1:8" s="195" customFormat="1" ht="30.75" customHeight="1">
      <c r="A40" s="148"/>
      <c r="B40" s="149"/>
      <c r="C40" s="101"/>
      <c r="D40" s="101"/>
      <c r="E40" s="150"/>
      <c r="F40" s="150"/>
      <c r="G40" s="150"/>
      <c r="H40" s="150"/>
    </row>
    <row r="41" spans="1:8" s="321" customFormat="1" ht="12" customHeight="1" thickBot="1">
      <c r="A41" s="516" t="s">
        <v>418</v>
      </c>
      <c r="B41" s="517"/>
      <c r="C41" s="234"/>
      <c r="D41" s="353" t="s">
        <v>419</v>
      </c>
      <c r="E41" s="353"/>
      <c r="F41" s="353"/>
      <c r="G41" s="518" t="s">
        <v>419</v>
      </c>
      <c r="H41" s="518"/>
    </row>
    <row r="42" spans="1:8" s="321" customFormat="1" ht="25.5" customHeight="1">
      <c r="A42" s="1"/>
      <c r="B42" s="23"/>
      <c r="C42" s="238" t="s">
        <v>285</v>
      </c>
      <c r="D42" s="418"/>
      <c r="E42" s="418"/>
      <c r="F42" s="238" t="s">
        <v>285</v>
      </c>
      <c r="G42" s="418" t="s">
        <v>286</v>
      </c>
      <c r="H42" s="418"/>
    </row>
    <row r="43" spans="1:10" s="321" customFormat="1" ht="30" customHeight="1" thickBot="1">
      <c r="A43" s="505" t="s">
        <v>412</v>
      </c>
      <c r="B43" s="505"/>
      <c r="C43" s="240"/>
      <c r="D43" s="352" t="s">
        <v>421</v>
      </c>
      <c r="E43" s="352"/>
      <c r="F43" s="352"/>
      <c r="G43" s="515" t="s">
        <v>421</v>
      </c>
      <c r="H43" s="515"/>
      <c r="I43" s="364"/>
      <c r="J43" s="364"/>
    </row>
    <row r="44" spans="1:10" s="195" customFormat="1" ht="12.75" customHeight="1">
      <c r="A44" s="505"/>
      <c r="B44" s="505"/>
      <c r="C44" s="188" t="s">
        <v>285</v>
      </c>
      <c r="D44" s="416"/>
      <c r="E44" s="416"/>
      <c r="F44" s="188" t="s">
        <v>285</v>
      </c>
      <c r="G44" s="416" t="s">
        <v>286</v>
      </c>
      <c r="H44" s="416"/>
      <c r="I44" s="237"/>
      <c r="J44" s="237"/>
    </row>
    <row r="45" spans="1:10" s="195" customFormat="1" ht="12" customHeight="1">
      <c r="A45" s="362"/>
      <c r="B45" s="362"/>
      <c r="C45" s="241"/>
      <c r="D45" s="542"/>
      <c r="E45" s="542"/>
      <c r="F45" s="542"/>
      <c r="G45" s="542"/>
      <c r="H45" s="542"/>
      <c r="I45" s="237"/>
      <c r="J45" s="237"/>
    </row>
    <row r="46" spans="1:10" s="195" customFormat="1" ht="12.75" customHeight="1">
      <c r="A46" s="362"/>
      <c r="B46" s="362"/>
      <c r="C46" s="242"/>
      <c r="D46" s="415"/>
      <c r="E46" s="415"/>
      <c r="F46" s="242"/>
      <c r="G46" s="415"/>
      <c r="H46" s="415"/>
      <c r="I46" s="237"/>
      <c r="J46" s="237"/>
    </row>
    <row r="47" spans="1:10" s="195" customFormat="1" ht="24.75" customHeight="1">
      <c r="A47" s="237"/>
      <c r="B47" s="237"/>
      <c r="C47" s="363"/>
      <c r="D47" s="237"/>
      <c r="E47" s="237"/>
      <c r="F47" s="237"/>
      <c r="G47" s="237"/>
      <c r="H47" s="237"/>
      <c r="I47" s="237"/>
      <c r="J47" s="237"/>
    </row>
    <row r="48" spans="1:10" s="195" customFormat="1" ht="12.75" customHeight="1">
      <c r="A48" s="237"/>
      <c r="B48" s="237"/>
      <c r="C48" s="363"/>
      <c r="D48" s="237"/>
      <c r="E48" s="237"/>
      <c r="F48" s="237"/>
      <c r="G48" s="237"/>
      <c r="H48" s="237"/>
      <c r="I48" s="237"/>
      <c r="J48" s="237"/>
    </row>
    <row r="49" s="195" customFormat="1" ht="12">
      <c r="C49" s="326"/>
    </row>
    <row r="50" s="195" customFormat="1" ht="12">
      <c r="C50" s="326"/>
    </row>
    <row r="51" s="195" customFormat="1" ht="12">
      <c r="C51" s="326"/>
    </row>
    <row r="52" s="195" customFormat="1" ht="12">
      <c r="C52" s="326"/>
    </row>
    <row r="53" s="195" customFormat="1" ht="12">
      <c r="C53" s="326"/>
    </row>
    <row r="54" s="195" customFormat="1" ht="12">
      <c r="C54" s="326"/>
    </row>
    <row r="55" s="195" customFormat="1" ht="12">
      <c r="C55" s="326"/>
    </row>
  </sheetData>
  <sheetProtection/>
  <mergeCells count="27">
    <mergeCell ref="F5:F7"/>
    <mergeCell ref="G5:N5"/>
    <mergeCell ref="O5:O7"/>
    <mergeCell ref="G6:G7"/>
    <mergeCell ref="H6:H7"/>
    <mergeCell ref="I6:I7"/>
    <mergeCell ref="J6:N6"/>
    <mergeCell ref="A41:B41"/>
    <mergeCell ref="D42:E42"/>
    <mergeCell ref="B1:O1"/>
    <mergeCell ref="B2:O2"/>
    <mergeCell ref="A3:O3"/>
    <mergeCell ref="A5:A7"/>
    <mergeCell ref="B5:B7"/>
    <mergeCell ref="C5:C7"/>
    <mergeCell ref="D5:D7"/>
    <mergeCell ref="E5:E7"/>
    <mergeCell ref="G41:H41"/>
    <mergeCell ref="G43:H43"/>
    <mergeCell ref="D46:E46"/>
    <mergeCell ref="G46:H46"/>
    <mergeCell ref="G44:H44"/>
    <mergeCell ref="A43:B43"/>
    <mergeCell ref="A44:B44"/>
    <mergeCell ref="D44:E44"/>
    <mergeCell ref="D45:H45"/>
    <mergeCell ref="G42:H42"/>
  </mergeCells>
  <printOptions/>
  <pageMargins left="0.8" right="0" top="0.33" bottom="0" header="0.32" footer="0.19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="90" zoomScaleNormal="90" zoomScalePageLayoutView="0" workbookViewId="0" topLeftCell="A1">
      <selection activeCell="B20" sqref="B20"/>
    </sheetView>
  </sheetViews>
  <sheetFormatPr defaultColWidth="9.140625" defaultRowHeight="12.75"/>
  <cols>
    <col min="1" max="1" width="38.00390625" style="0" customWidth="1"/>
    <col min="2" max="2" width="14.421875" style="0" customWidth="1"/>
    <col min="3" max="3" width="19.57421875" style="0" customWidth="1"/>
    <col min="4" max="4" width="13.421875" style="0" customWidth="1"/>
    <col min="5" max="5" width="13.7109375" style="0" customWidth="1"/>
    <col min="6" max="7" width="13.421875" style="0" customWidth="1"/>
    <col min="8" max="8" width="13.140625" style="0" customWidth="1"/>
    <col min="9" max="9" width="11.7109375" style="0" customWidth="1"/>
    <col min="10" max="10" width="13.28125" style="0" customWidth="1"/>
    <col min="11" max="11" width="17.57421875" style="0" customWidth="1"/>
    <col min="12" max="12" width="14.00390625" style="0" customWidth="1"/>
  </cols>
  <sheetData>
    <row r="1" spans="2:12" ht="18.75">
      <c r="B1" s="157"/>
      <c r="C1" s="157"/>
      <c r="D1" s="157"/>
      <c r="E1" s="157"/>
      <c r="F1" s="157"/>
      <c r="G1" s="157"/>
      <c r="H1" s="157"/>
      <c r="I1" s="576" t="s">
        <v>249</v>
      </c>
      <c r="J1" s="576"/>
      <c r="K1" s="576"/>
      <c r="L1" s="576"/>
    </row>
    <row r="2" spans="2:16" ht="42.75" customHeight="1">
      <c r="B2" s="159"/>
      <c r="C2" s="159"/>
      <c r="D2" s="159"/>
      <c r="E2" s="159"/>
      <c r="F2" s="159"/>
      <c r="G2" s="579"/>
      <c r="H2" s="579"/>
      <c r="I2" s="579"/>
      <c r="J2" s="579"/>
      <c r="K2" s="579"/>
      <c r="L2" s="579"/>
      <c r="M2" s="349"/>
      <c r="N2" s="160"/>
      <c r="O2" s="160"/>
      <c r="P2" s="160"/>
    </row>
    <row r="3" spans="1:12" ht="18.75">
      <c r="A3" s="161" t="s">
        <v>250</v>
      </c>
      <c r="B3" s="161"/>
      <c r="C3" s="161"/>
      <c r="D3" s="161"/>
      <c r="E3" s="161"/>
      <c r="F3" s="161"/>
      <c r="G3" s="161"/>
      <c r="H3" s="577" t="s">
        <v>251</v>
      </c>
      <c r="I3" s="577"/>
      <c r="J3" s="577"/>
      <c r="K3" s="577"/>
      <c r="L3" s="577"/>
    </row>
    <row r="4" spans="1:12" ht="18">
      <c r="A4" s="161"/>
      <c r="B4" s="161"/>
      <c r="C4" s="161"/>
      <c r="D4" s="161"/>
      <c r="E4" s="161"/>
      <c r="F4" s="161"/>
      <c r="G4" s="161"/>
      <c r="H4" s="162" t="s">
        <v>435</v>
      </c>
      <c r="I4" s="162"/>
      <c r="J4" s="162"/>
      <c r="K4" s="162"/>
      <c r="L4" s="162"/>
    </row>
    <row r="5" spans="1:12" ht="18">
      <c r="A5" s="163"/>
      <c r="H5" s="162" t="s">
        <v>410</v>
      </c>
      <c r="I5" s="162"/>
      <c r="J5" s="162"/>
      <c r="K5" s="162"/>
      <c r="L5" s="162"/>
    </row>
    <row r="6" spans="1:12" ht="30" customHeight="1">
      <c r="A6" s="163"/>
      <c r="H6" s="164" t="s">
        <v>407</v>
      </c>
      <c r="I6" s="164"/>
      <c r="J6" s="164"/>
      <c r="K6" s="164"/>
      <c r="L6" s="165"/>
    </row>
    <row r="7" spans="1:16" ht="24" customHeight="1">
      <c r="A7" s="163"/>
      <c r="H7" s="578" t="s">
        <v>443</v>
      </c>
      <c r="I7" s="578"/>
      <c r="J7" s="578"/>
      <c r="K7" s="578"/>
      <c r="L7" s="578"/>
      <c r="M7" s="578"/>
      <c r="N7" s="164"/>
      <c r="O7" s="164"/>
      <c r="P7" s="164"/>
    </row>
    <row r="8" ht="15.75">
      <c r="A8" s="167"/>
    </row>
    <row r="9" spans="1:16" ht="55.5" customHeight="1">
      <c r="A9" s="574" t="s">
        <v>489</v>
      </c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168"/>
      <c r="N9" s="168"/>
      <c r="O9" s="168"/>
      <c r="P9" s="168"/>
    </row>
    <row r="10" spans="1:16" ht="18.7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8"/>
      <c r="N10" s="168"/>
      <c r="O10" s="168"/>
      <c r="P10" s="168"/>
    </row>
    <row r="11" spans="1:16" ht="18.7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8"/>
      <c r="N11" s="168"/>
      <c r="O11" s="168"/>
      <c r="P11" s="168"/>
    </row>
    <row r="12" ht="16.5" thickBot="1">
      <c r="A12" s="170"/>
    </row>
    <row r="13" spans="1:12" ht="15.75">
      <c r="A13" s="171" t="s">
        <v>1</v>
      </c>
      <c r="B13" s="566" t="s">
        <v>252</v>
      </c>
      <c r="C13" s="567"/>
      <c r="D13" s="566" t="s">
        <v>253</v>
      </c>
      <c r="E13" s="567"/>
      <c r="F13" s="566" t="s">
        <v>254</v>
      </c>
      <c r="G13" s="567"/>
      <c r="H13" s="566" t="s">
        <v>255</v>
      </c>
      <c r="I13" s="567"/>
      <c r="J13" s="564" t="s">
        <v>256</v>
      </c>
      <c r="K13" s="564" t="s">
        <v>257</v>
      </c>
      <c r="L13" s="564" t="s">
        <v>258</v>
      </c>
    </row>
    <row r="14" spans="1:12" ht="15.75">
      <c r="A14" s="172" t="s">
        <v>259</v>
      </c>
      <c r="B14" s="568" t="s">
        <v>260</v>
      </c>
      <c r="C14" s="569"/>
      <c r="D14" s="568" t="s">
        <v>261</v>
      </c>
      <c r="E14" s="569"/>
      <c r="F14" s="568"/>
      <c r="G14" s="569"/>
      <c r="H14" s="568"/>
      <c r="I14" s="569"/>
      <c r="J14" s="575"/>
      <c r="K14" s="575"/>
      <c r="L14" s="575"/>
    </row>
    <row r="15" spans="1:12" ht="38.25" customHeight="1" thickBot="1">
      <c r="A15" s="174"/>
      <c r="B15" s="572"/>
      <c r="C15" s="573"/>
      <c r="D15" s="570" t="s">
        <v>262</v>
      </c>
      <c r="E15" s="571"/>
      <c r="F15" s="570"/>
      <c r="G15" s="571"/>
      <c r="H15" s="570"/>
      <c r="I15" s="571"/>
      <c r="J15" s="565"/>
      <c r="K15" s="565"/>
      <c r="L15" s="565"/>
    </row>
    <row r="16" spans="1:12" ht="15.75">
      <c r="A16" s="564"/>
      <c r="B16" s="173" t="s">
        <v>263</v>
      </c>
      <c r="C16" s="564" t="s">
        <v>264</v>
      </c>
      <c r="D16" s="173" t="s">
        <v>263</v>
      </c>
      <c r="E16" s="564" t="s">
        <v>264</v>
      </c>
      <c r="F16" s="173" t="s">
        <v>263</v>
      </c>
      <c r="G16" s="564" t="s">
        <v>264</v>
      </c>
      <c r="H16" s="173" t="s">
        <v>263</v>
      </c>
      <c r="I16" s="564" t="s">
        <v>264</v>
      </c>
      <c r="J16" s="173" t="s">
        <v>263</v>
      </c>
      <c r="K16" s="564" t="s">
        <v>265</v>
      </c>
      <c r="L16" s="173" t="s">
        <v>263</v>
      </c>
    </row>
    <row r="17" spans="1:12" ht="16.5" thickBot="1">
      <c r="A17" s="565"/>
      <c r="B17" s="175" t="s">
        <v>266</v>
      </c>
      <c r="C17" s="565"/>
      <c r="D17" s="175" t="s">
        <v>266</v>
      </c>
      <c r="E17" s="565"/>
      <c r="F17" s="175" t="s">
        <v>266</v>
      </c>
      <c r="G17" s="565"/>
      <c r="H17" s="175" t="s">
        <v>266</v>
      </c>
      <c r="I17" s="565"/>
      <c r="J17" s="175" t="s">
        <v>266</v>
      </c>
      <c r="K17" s="565"/>
      <c r="L17" s="175" t="s">
        <v>267</v>
      </c>
    </row>
    <row r="18" spans="1:12" ht="20.25" customHeight="1" thickBot="1">
      <c r="A18" s="176">
        <v>1</v>
      </c>
      <c r="B18" s="175">
        <v>2</v>
      </c>
      <c r="C18" s="175">
        <v>3</v>
      </c>
      <c r="D18" s="175">
        <v>4</v>
      </c>
      <c r="E18" s="175">
        <v>5</v>
      </c>
      <c r="F18" s="175">
        <v>6</v>
      </c>
      <c r="G18" s="175">
        <v>7</v>
      </c>
      <c r="H18" s="175">
        <v>8</v>
      </c>
      <c r="I18" s="175">
        <v>9</v>
      </c>
      <c r="J18" s="175" t="s">
        <v>268</v>
      </c>
      <c r="K18" s="175">
        <v>11</v>
      </c>
      <c r="L18" s="175" t="s">
        <v>269</v>
      </c>
    </row>
    <row r="19" spans="1:12" ht="86.25" customHeight="1" thickBot="1">
      <c r="A19" s="354" t="s">
        <v>426</v>
      </c>
      <c r="B19" s="177">
        <f>'расшифровка 2 к р.н.затрат'!J8/1000</f>
        <v>24982.343</v>
      </c>
      <c r="C19" s="178">
        <f>B19*100%/J19</f>
        <v>0.8213550093731884</v>
      </c>
      <c r="D19" s="177">
        <f>'расшифровка 2 к р.н.затрат'!J28/1000</f>
        <v>2371.35</v>
      </c>
      <c r="E19" s="178">
        <f>D19*100%/J19</f>
        <v>0.07796387238287099</v>
      </c>
      <c r="F19" s="177">
        <f>'расшифровка 2 к р.н.затрат'!J51/1000</f>
        <v>895.85</v>
      </c>
      <c r="G19" s="178">
        <f>F19*100%/J19</f>
        <v>0.029453237638558196</v>
      </c>
      <c r="H19" s="177">
        <f>'расшифровка 2 к р.н.затрат'!J61/1000</f>
        <v>2166.468</v>
      </c>
      <c r="I19" s="178">
        <f>H19*100%/J19</f>
        <v>0.07122788060538247</v>
      </c>
      <c r="J19" s="177">
        <f>B19+D19+F19+H19</f>
        <v>30416.011</v>
      </c>
      <c r="K19" s="179">
        <v>731</v>
      </c>
      <c r="L19" s="177">
        <f>J19/K19</f>
        <v>41.60877017783857</v>
      </c>
    </row>
    <row r="20" spans="1:12" ht="18.75" customHeight="1" thickBot="1">
      <c r="A20" s="180" t="s">
        <v>270</v>
      </c>
      <c r="B20" s="177">
        <f>SUM(B19:B19)</f>
        <v>24982.343</v>
      </c>
      <c r="C20" s="178">
        <f>SUM(C19)</f>
        <v>0.8213550093731884</v>
      </c>
      <c r="D20" s="177">
        <f>SUM(D19:D19)</f>
        <v>2371.35</v>
      </c>
      <c r="E20" s="178">
        <f>SUM(E19)</f>
        <v>0.07796387238287099</v>
      </c>
      <c r="F20" s="177">
        <f>SUM(F19:F19)</f>
        <v>895.85</v>
      </c>
      <c r="G20" s="178">
        <f>SUM(G19)</f>
        <v>0.029453237638558196</v>
      </c>
      <c r="H20" s="177">
        <f>SUM(H19:H19)</f>
        <v>2166.468</v>
      </c>
      <c r="I20" s="178">
        <f>SUM(I19)</f>
        <v>0.07122788060538247</v>
      </c>
      <c r="J20" s="177">
        <f>SUM(J19:J19)</f>
        <v>30416.011</v>
      </c>
      <c r="K20" s="179">
        <f>SUM(K19:K19)</f>
        <v>731</v>
      </c>
      <c r="L20" s="177">
        <f>J20/K20</f>
        <v>41.60877017783857</v>
      </c>
    </row>
    <row r="21" ht="15.75">
      <c r="A21" s="170"/>
    </row>
    <row r="22" spans="1:8" s="336" customFormat="1" ht="30.75" customHeight="1">
      <c r="A22" s="148"/>
      <c r="B22" s="149"/>
      <c r="C22" s="101"/>
      <c r="D22" s="101"/>
      <c r="E22" s="150"/>
      <c r="F22" s="150"/>
      <c r="G22" s="150"/>
      <c r="H22" s="150"/>
    </row>
    <row r="23" spans="1:8" s="338" customFormat="1" ht="10.5" customHeight="1">
      <c r="A23" s="562"/>
      <c r="B23" s="562"/>
      <c r="C23" s="235"/>
      <c r="D23" s="561"/>
      <c r="E23" s="561"/>
      <c r="F23" s="561"/>
      <c r="G23" s="561"/>
      <c r="H23" s="561"/>
    </row>
    <row r="24" spans="1:8" s="337" customFormat="1" ht="27" customHeight="1" thickBot="1">
      <c r="A24" s="516" t="s">
        <v>418</v>
      </c>
      <c r="B24" s="517"/>
      <c r="C24" s="234"/>
      <c r="D24" s="353" t="s">
        <v>419</v>
      </c>
      <c r="E24" s="361"/>
      <c r="F24" s="361"/>
      <c r="G24" s="561"/>
      <c r="H24" s="561"/>
    </row>
    <row r="25" spans="1:8" s="338" customFormat="1" ht="15.75" customHeight="1">
      <c r="A25" s="1"/>
      <c r="B25" s="23"/>
      <c r="C25" s="238" t="s">
        <v>285</v>
      </c>
      <c r="D25" s="418"/>
      <c r="E25" s="563"/>
      <c r="F25" s="238"/>
      <c r="G25" s="563"/>
      <c r="H25" s="563"/>
    </row>
    <row r="26" spans="1:8" s="170" customFormat="1" ht="15.75">
      <c r="A26" s="538"/>
      <c r="B26" s="538"/>
      <c r="C26" s="242"/>
      <c r="D26" s="415"/>
      <c r="E26" s="415"/>
      <c r="F26" s="242"/>
      <c r="G26" s="415"/>
      <c r="H26" s="415"/>
    </row>
    <row r="27" spans="1:8" s="170" customFormat="1" ht="16.5" thickBot="1">
      <c r="A27" s="560" t="s">
        <v>412</v>
      </c>
      <c r="B27" s="505"/>
      <c r="C27" s="240"/>
      <c r="D27" s="352" t="s">
        <v>421</v>
      </c>
      <c r="E27" s="360"/>
      <c r="F27" s="360"/>
      <c r="G27" s="542"/>
      <c r="H27" s="542"/>
    </row>
    <row r="28" spans="1:8" ht="12.75">
      <c r="A28" s="505"/>
      <c r="B28" s="505"/>
      <c r="C28" s="188" t="s">
        <v>285</v>
      </c>
      <c r="D28" s="416"/>
      <c r="E28" s="415"/>
      <c r="F28" s="188"/>
      <c r="G28" s="415"/>
      <c r="H28" s="415"/>
    </row>
  </sheetData>
  <sheetProtection/>
  <mergeCells count="36">
    <mergeCell ref="J13:J15"/>
    <mergeCell ref="K13:K15"/>
    <mergeCell ref="I1:L1"/>
    <mergeCell ref="H3:L3"/>
    <mergeCell ref="H7:M7"/>
    <mergeCell ref="G2:L2"/>
    <mergeCell ref="K16:K17"/>
    <mergeCell ref="B15:C15"/>
    <mergeCell ref="D15:E15"/>
    <mergeCell ref="A9:L9"/>
    <mergeCell ref="B13:C13"/>
    <mergeCell ref="D13:E13"/>
    <mergeCell ref="L13:L15"/>
    <mergeCell ref="B14:C14"/>
    <mergeCell ref="D14:E14"/>
    <mergeCell ref="A16:A17"/>
    <mergeCell ref="C16:C17"/>
    <mergeCell ref="E16:E17"/>
    <mergeCell ref="G16:G17"/>
    <mergeCell ref="I16:I17"/>
    <mergeCell ref="F13:G15"/>
    <mergeCell ref="H13:I15"/>
    <mergeCell ref="G24:H24"/>
    <mergeCell ref="A23:B23"/>
    <mergeCell ref="D23:H23"/>
    <mergeCell ref="A24:B24"/>
    <mergeCell ref="D25:E25"/>
    <mergeCell ref="G25:H25"/>
    <mergeCell ref="D28:E28"/>
    <mergeCell ref="G28:H28"/>
    <mergeCell ref="A26:B26"/>
    <mergeCell ref="D26:E26"/>
    <mergeCell ref="G26:H26"/>
    <mergeCell ref="A27:B27"/>
    <mergeCell ref="G27:H27"/>
    <mergeCell ref="A28:B28"/>
  </mergeCells>
  <printOptions/>
  <pageMargins left="0" right="0" top="0" bottom="0" header="0.5118110236220472" footer="0.5118110236220472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8">
      <selection activeCell="I28" sqref="I28"/>
    </sheetView>
  </sheetViews>
  <sheetFormatPr defaultColWidth="9.140625" defaultRowHeight="12.75"/>
  <cols>
    <col min="1" max="1" width="40.28125" style="0" customWidth="1"/>
    <col min="2" max="2" width="21.140625" style="0" customWidth="1"/>
    <col min="3" max="3" width="18.00390625" style="0" customWidth="1"/>
    <col min="4" max="4" width="15.421875" style="0" customWidth="1"/>
    <col min="5" max="5" width="14.140625" style="0" customWidth="1"/>
    <col min="6" max="6" width="15.140625" style="0" customWidth="1"/>
    <col min="7" max="7" width="13.140625" style="0" customWidth="1"/>
    <col min="8" max="8" width="17.7109375" style="0" customWidth="1"/>
    <col min="9" max="9" width="18.7109375" style="0" customWidth="1"/>
  </cols>
  <sheetData>
    <row r="1" spans="7:8" ht="18.75">
      <c r="G1" s="158"/>
      <c r="H1" s="158" t="s">
        <v>271</v>
      </c>
    </row>
    <row r="2" spans="6:8" ht="18" customHeight="1">
      <c r="F2" s="157"/>
      <c r="G2" s="157"/>
      <c r="H2" s="157"/>
    </row>
    <row r="3" spans="3:9" ht="18.75" hidden="1">
      <c r="C3" s="157" t="s">
        <v>272</v>
      </c>
      <c r="F3" s="181"/>
      <c r="G3" s="157"/>
      <c r="H3" s="181"/>
      <c r="I3" s="181"/>
    </row>
    <row r="4" spans="3:9" ht="18.75">
      <c r="C4" s="157"/>
      <c r="E4" s="157"/>
      <c r="F4" s="181"/>
      <c r="G4" s="181"/>
      <c r="H4" s="181"/>
      <c r="I4" s="181"/>
    </row>
    <row r="5" spans="1:7" ht="18.75">
      <c r="A5" s="182"/>
      <c r="E5" s="582" t="s">
        <v>273</v>
      </c>
      <c r="F5" s="582"/>
      <c r="G5" s="582"/>
    </row>
    <row r="6" spans="1:9" ht="18.75">
      <c r="A6" s="182"/>
      <c r="E6" s="582" t="s">
        <v>435</v>
      </c>
      <c r="F6" s="582"/>
      <c r="G6" s="582"/>
      <c r="H6" s="582"/>
      <c r="I6" s="582"/>
    </row>
    <row r="7" spans="1:9" ht="18.75">
      <c r="A7" s="182"/>
      <c r="E7" s="582" t="s">
        <v>406</v>
      </c>
      <c r="F7" s="582"/>
      <c r="G7" s="582"/>
      <c r="H7" s="582"/>
      <c r="I7" s="582"/>
    </row>
    <row r="8" spans="1:8" ht="23.25" customHeight="1">
      <c r="A8" s="182"/>
      <c r="E8" s="583" t="s">
        <v>407</v>
      </c>
      <c r="F8" s="583"/>
      <c r="G8" s="583"/>
      <c r="H8" s="583"/>
    </row>
    <row r="9" spans="1:10" ht="18.75" customHeight="1">
      <c r="A9" s="163"/>
      <c r="E9" s="578" t="s">
        <v>490</v>
      </c>
      <c r="F9" s="578"/>
      <c r="G9" s="578"/>
      <c r="H9" s="578"/>
      <c r="I9" s="578"/>
      <c r="J9" s="578"/>
    </row>
    <row r="10" ht="15.75">
      <c r="A10" s="170"/>
    </row>
    <row r="11" spans="1:9" ht="18.75">
      <c r="A11" s="580" t="s">
        <v>274</v>
      </c>
      <c r="B11" s="580"/>
      <c r="C11" s="580"/>
      <c r="D11" s="580"/>
      <c r="E11" s="580"/>
      <c r="F11" s="580"/>
      <c r="G11" s="580"/>
      <c r="H11" s="580"/>
      <c r="I11" s="580"/>
    </row>
    <row r="12" spans="1:9" ht="65.25" customHeight="1">
      <c r="A12" s="581" t="s">
        <v>491</v>
      </c>
      <c r="B12" s="581"/>
      <c r="C12" s="581"/>
      <c r="D12" s="581"/>
      <c r="E12" s="581"/>
      <c r="F12" s="581"/>
      <c r="G12" s="581"/>
      <c r="H12" s="581"/>
      <c r="I12" s="581"/>
    </row>
    <row r="13" spans="1:9" ht="18.75">
      <c r="A13" s="576" t="s">
        <v>492</v>
      </c>
      <c r="B13" s="576"/>
      <c r="C13" s="576"/>
      <c r="D13" s="576"/>
      <c r="E13" s="576"/>
      <c r="F13" s="576"/>
      <c r="G13" s="576"/>
      <c r="H13" s="576"/>
      <c r="I13" s="576"/>
    </row>
    <row r="14" ht="15.75">
      <c r="A14" s="170"/>
    </row>
    <row r="15" spans="1:9" ht="75" customHeight="1">
      <c r="A15" s="327" t="s">
        <v>275</v>
      </c>
      <c r="B15" s="327" t="s">
        <v>276</v>
      </c>
      <c r="C15" s="327" t="s">
        <v>277</v>
      </c>
      <c r="D15" s="327" t="s">
        <v>254</v>
      </c>
      <c r="E15" s="328" t="s">
        <v>278</v>
      </c>
      <c r="F15" s="327" t="s">
        <v>256</v>
      </c>
      <c r="G15" s="327" t="s">
        <v>279</v>
      </c>
      <c r="H15" s="327" t="s">
        <v>280</v>
      </c>
      <c r="I15" s="327" t="s">
        <v>281</v>
      </c>
    </row>
    <row r="16" spans="1:9" ht="15.75">
      <c r="A16" s="327"/>
      <c r="B16" s="327" t="s">
        <v>282</v>
      </c>
      <c r="C16" s="327" t="s">
        <v>282</v>
      </c>
      <c r="D16" s="327" t="s">
        <v>282</v>
      </c>
      <c r="E16" s="328" t="s">
        <v>282</v>
      </c>
      <c r="F16" s="327" t="s">
        <v>282</v>
      </c>
      <c r="G16" s="327" t="s">
        <v>283</v>
      </c>
      <c r="H16" s="327" t="s">
        <v>282</v>
      </c>
      <c r="I16" s="327" t="s">
        <v>282</v>
      </c>
    </row>
    <row r="17" spans="1:9" s="333" customFormat="1" ht="11.25">
      <c r="A17" s="331">
        <v>1</v>
      </c>
      <c r="B17" s="331">
        <v>2</v>
      </c>
      <c r="C17" s="331">
        <v>3</v>
      </c>
      <c r="D17" s="331">
        <v>4</v>
      </c>
      <c r="E17" s="332"/>
      <c r="F17" s="331">
        <v>6</v>
      </c>
      <c r="G17" s="331">
        <v>7</v>
      </c>
      <c r="H17" s="331">
        <v>8</v>
      </c>
      <c r="I17" s="331">
        <v>9</v>
      </c>
    </row>
    <row r="18" spans="1:9" ht="15.75">
      <c r="A18" s="584" t="s">
        <v>444</v>
      </c>
      <c r="B18" s="584"/>
      <c r="C18" s="584"/>
      <c r="D18" s="584"/>
      <c r="E18" s="584"/>
      <c r="F18" s="584"/>
      <c r="G18" s="584"/>
      <c r="H18" s="584"/>
      <c r="I18" s="584"/>
    </row>
    <row r="19" spans="1:9" ht="72" customHeight="1">
      <c r="A19" s="354" t="s">
        <v>426</v>
      </c>
      <c r="B19" s="334">
        <v>23543.3</v>
      </c>
      <c r="C19" s="334">
        <v>2123.9</v>
      </c>
      <c r="D19" s="334">
        <v>735.6</v>
      </c>
      <c r="E19" s="334">
        <v>1495.2</v>
      </c>
      <c r="F19" s="334">
        <f>SUM(B19:E19)</f>
        <v>27898</v>
      </c>
      <c r="G19" s="335">
        <v>731</v>
      </c>
      <c r="H19" s="334">
        <f>F19/G19</f>
        <v>38.16415868673051</v>
      </c>
      <c r="I19" s="334">
        <v>909.4</v>
      </c>
    </row>
    <row r="20" spans="1:9" ht="15.75">
      <c r="A20" s="584" t="s">
        <v>445</v>
      </c>
      <c r="B20" s="584"/>
      <c r="C20" s="584"/>
      <c r="D20" s="584"/>
      <c r="E20" s="584"/>
      <c r="F20" s="584"/>
      <c r="G20" s="584"/>
      <c r="H20" s="584"/>
      <c r="I20" s="584"/>
    </row>
    <row r="21" spans="1:9" ht="72.75" customHeight="1">
      <c r="A21" s="354" t="s">
        <v>426</v>
      </c>
      <c r="B21" s="330">
        <f>'расшифровка 2 к р.н.затрат'!J8/1000</f>
        <v>24982.343</v>
      </c>
      <c r="C21" s="330">
        <f>'расшифровка 2 к р.н.затрат'!J28/1000</f>
        <v>2371.35</v>
      </c>
      <c r="D21" s="330">
        <f>'расшифровка 2 к р.н.затрат'!J51/1000</f>
        <v>895.85</v>
      </c>
      <c r="E21" s="330">
        <f>'расшифровка 2 к р.н.затрат'!J61/1000</f>
        <v>2166.468</v>
      </c>
      <c r="F21" s="330">
        <f>SUM(B21:E21)</f>
        <v>30416.011</v>
      </c>
      <c r="G21" s="329">
        <v>731</v>
      </c>
      <c r="H21" s="330">
        <f>F21/G21</f>
        <v>41.60877017783857</v>
      </c>
      <c r="I21" s="330">
        <f>'расшифровка 3 к р имущество'!O37/1000</f>
        <v>988.25</v>
      </c>
    </row>
    <row r="22" spans="1:9" ht="15.75">
      <c r="A22" s="584" t="s">
        <v>446</v>
      </c>
      <c r="B22" s="584"/>
      <c r="C22" s="584"/>
      <c r="D22" s="584"/>
      <c r="E22" s="584"/>
      <c r="F22" s="584"/>
      <c r="G22" s="584"/>
      <c r="H22" s="584"/>
      <c r="I22" s="584"/>
    </row>
    <row r="23" spans="1:9" ht="72" customHeight="1">
      <c r="A23" s="354" t="s">
        <v>426</v>
      </c>
      <c r="B23" s="330">
        <f>B21/2</f>
        <v>12491.1715</v>
      </c>
      <c r="C23" s="330">
        <f>C21/2</f>
        <v>1185.675</v>
      </c>
      <c r="D23" s="330">
        <f>D21/2</f>
        <v>447.925</v>
      </c>
      <c r="E23" s="330">
        <f>E21/2</f>
        <v>1083.234</v>
      </c>
      <c r="F23" s="330">
        <f>SUM(B23:E23)</f>
        <v>15208.0055</v>
      </c>
      <c r="G23" s="329">
        <f>G21</f>
        <v>731</v>
      </c>
      <c r="H23" s="330">
        <f>F23/G23</f>
        <v>20.804385088919286</v>
      </c>
      <c r="I23" s="330">
        <f>I21/2</f>
        <v>494.125</v>
      </c>
    </row>
    <row r="24" spans="1:9" ht="15.75">
      <c r="A24" s="584" t="s">
        <v>447</v>
      </c>
      <c r="B24" s="584"/>
      <c r="C24" s="584"/>
      <c r="D24" s="584"/>
      <c r="E24" s="584"/>
      <c r="F24" s="584"/>
      <c r="G24" s="584"/>
      <c r="H24" s="584"/>
      <c r="I24" s="584"/>
    </row>
    <row r="25" spans="1:9" ht="72.75" customHeight="1">
      <c r="A25" s="354" t="s">
        <v>426</v>
      </c>
      <c r="B25" s="330">
        <f>((B21-260.1)*0.9906)+(260.1*1.12)</f>
        <v>24781.165915800004</v>
      </c>
      <c r="C25" s="330">
        <f>((C21-2160)*0.9906)+2160</f>
        <v>2369.3633099999997</v>
      </c>
      <c r="D25" s="330">
        <f>D21*0.9906</f>
        <v>887.4290100000001</v>
      </c>
      <c r="E25" s="330">
        <f>E21*0.9906</f>
        <v>2146.1032007999997</v>
      </c>
      <c r="F25" s="330">
        <f>SUM(B25:E25)</f>
        <v>30184.061436600005</v>
      </c>
      <c r="G25" s="329">
        <v>733</v>
      </c>
      <c r="H25" s="330">
        <f>F25/G25</f>
        <v>41.17880141418827</v>
      </c>
      <c r="I25" s="330">
        <f>((I21-3)*0.9906)+3</f>
        <v>978.98865</v>
      </c>
    </row>
    <row r="26" spans="1:9" ht="15.75">
      <c r="A26" s="584" t="s">
        <v>448</v>
      </c>
      <c r="B26" s="584"/>
      <c r="C26" s="584"/>
      <c r="D26" s="584"/>
      <c r="E26" s="584"/>
      <c r="F26" s="584"/>
      <c r="G26" s="584"/>
      <c r="H26" s="584"/>
      <c r="I26" s="584"/>
    </row>
    <row r="27" spans="1:9" ht="73.5" customHeight="1">
      <c r="A27" s="354" t="s">
        <v>426</v>
      </c>
      <c r="B27" s="330">
        <f>((B21-260.1)*0.9367)+(260.1*1.25)</f>
        <v>23482.4500181</v>
      </c>
      <c r="C27" s="330">
        <f>((C21-2160)*0.9367)+2160</f>
        <v>2357.971545</v>
      </c>
      <c r="D27" s="330">
        <f>D21*0.9367</f>
        <v>839.142695</v>
      </c>
      <c r="E27" s="330">
        <f>E21*0.9367</f>
        <v>2029.3305755999997</v>
      </c>
      <c r="F27" s="330">
        <f>SUM(B27:E27)</f>
        <v>28708.8948337</v>
      </c>
      <c r="G27" s="329">
        <v>741</v>
      </c>
      <c r="H27" s="330">
        <f>F27/G27</f>
        <v>38.74344781875843</v>
      </c>
      <c r="I27" s="330">
        <f>((I21-3)*0.9367)+3</f>
        <v>925.8836749999999</v>
      </c>
    </row>
    <row r="28" spans="1:9" ht="12.75">
      <c r="A28" s="160"/>
      <c r="B28" s="160"/>
      <c r="C28" s="160"/>
      <c r="D28" s="160"/>
      <c r="E28" s="160"/>
      <c r="F28" s="160"/>
      <c r="G28" s="160"/>
      <c r="H28" s="160"/>
      <c r="I28" s="160"/>
    </row>
    <row r="29" spans="1:8" s="336" customFormat="1" ht="30.75" customHeight="1">
      <c r="A29" s="148"/>
      <c r="B29" s="149"/>
      <c r="C29" s="101"/>
      <c r="D29" s="101"/>
      <c r="E29" s="150"/>
      <c r="F29" s="150"/>
      <c r="G29" s="150"/>
      <c r="H29" s="150"/>
    </row>
    <row r="30" spans="1:8" s="337" customFormat="1" ht="15.75" customHeight="1" thickBot="1">
      <c r="A30" s="366" t="s">
        <v>418</v>
      </c>
      <c r="B30" s="234"/>
      <c r="C30" s="353" t="s">
        <v>419</v>
      </c>
      <c r="D30" s="561"/>
      <c r="E30" s="561"/>
      <c r="F30" s="561"/>
      <c r="G30" s="561"/>
      <c r="H30" s="561"/>
    </row>
    <row r="31" spans="1:8" s="337" customFormat="1" ht="25.5" customHeight="1">
      <c r="A31" s="1"/>
      <c r="B31" s="23"/>
      <c r="C31" s="239"/>
      <c r="D31" s="563"/>
      <c r="E31" s="563"/>
      <c r="F31" s="239"/>
      <c r="G31" s="563"/>
      <c r="H31" s="563"/>
    </row>
    <row r="32" spans="1:8" s="337" customFormat="1" ht="17.25" customHeight="1" thickBot="1">
      <c r="A32" s="367" t="s">
        <v>412</v>
      </c>
      <c r="B32" s="240"/>
      <c r="C32" s="352" t="s">
        <v>421</v>
      </c>
      <c r="D32" s="542"/>
      <c r="E32" s="542"/>
      <c r="F32" s="542"/>
      <c r="G32" s="542"/>
      <c r="H32" s="542"/>
    </row>
    <row r="33" spans="1:8" s="170" customFormat="1" ht="15.75">
      <c r="A33" s="505"/>
      <c r="B33" s="505"/>
      <c r="C33" s="242"/>
      <c r="D33" s="415"/>
      <c r="E33" s="415"/>
      <c r="F33" s="242"/>
      <c r="G33" s="415"/>
      <c r="H33" s="415"/>
    </row>
    <row r="34" spans="1:8" s="170" customFormat="1" ht="15.75" customHeight="1">
      <c r="A34" s="1"/>
      <c r="B34" s="1"/>
      <c r="C34" s="241"/>
      <c r="D34" s="542"/>
      <c r="E34" s="542"/>
      <c r="F34" s="542"/>
      <c r="G34" s="542"/>
      <c r="H34" s="542"/>
    </row>
    <row r="35" spans="1:8" ht="12.75">
      <c r="A35" s="1"/>
      <c r="B35" s="1"/>
      <c r="C35" s="242"/>
      <c r="D35" s="415"/>
      <c r="E35" s="415"/>
      <c r="F35" s="242"/>
      <c r="G35" s="415"/>
      <c r="H35" s="415"/>
    </row>
    <row r="36" spans="3:8" ht="12.75">
      <c r="C36" s="365"/>
      <c r="D36" s="365"/>
      <c r="E36" s="365"/>
      <c r="F36" s="365"/>
      <c r="G36" s="365"/>
      <c r="H36" s="365"/>
    </row>
  </sheetData>
  <sheetProtection/>
  <mergeCells count="23">
    <mergeCell ref="E5:G5"/>
    <mergeCell ref="E6:I6"/>
    <mergeCell ref="E7:I7"/>
    <mergeCell ref="E8:H8"/>
    <mergeCell ref="A26:I26"/>
    <mergeCell ref="A18:I18"/>
    <mergeCell ref="A20:I20"/>
    <mergeCell ref="A22:I22"/>
    <mergeCell ref="A24:I24"/>
    <mergeCell ref="E9:J9"/>
    <mergeCell ref="D30:H30"/>
    <mergeCell ref="D31:E31"/>
    <mergeCell ref="A11:I11"/>
    <mergeCell ref="A12:I12"/>
    <mergeCell ref="A13:I13"/>
    <mergeCell ref="G31:H31"/>
    <mergeCell ref="D35:E35"/>
    <mergeCell ref="G35:H35"/>
    <mergeCell ref="D32:H32"/>
    <mergeCell ref="A33:B33"/>
    <mergeCell ref="D33:E33"/>
    <mergeCell ref="D34:H34"/>
    <mergeCell ref="G33:H33"/>
  </mergeCells>
  <printOptions/>
  <pageMargins left="0" right="0" top="0" bottom="0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! ! !</cp:lastModifiedBy>
  <cp:lastPrinted>2013-02-27T09:13:17Z</cp:lastPrinted>
  <dcterms:created xsi:type="dcterms:W3CDTF">1996-10-08T23:32:33Z</dcterms:created>
  <dcterms:modified xsi:type="dcterms:W3CDTF">2013-02-27T11:17:59Z</dcterms:modified>
  <cp:category/>
  <cp:version/>
  <cp:contentType/>
  <cp:contentStatus/>
</cp:coreProperties>
</file>